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15\"/>
    </mc:Choice>
  </mc:AlternateContent>
  <bookViews>
    <workbookView xWindow="0" yWindow="0" windowWidth="28800" windowHeight="14820" tabRatio="413"/>
  </bookViews>
  <sheets>
    <sheet name="UKE_15_2019" sheetId="1" r:id="rId1"/>
  </sheets>
  <definedNames>
    <definedName name="Z_14D440E4_F18A_4F78_9989_38C1B133222D_.wvu.Cols" localSheetId="0" hidden="1">UKE_15_2019!#REF!</definedName>
    <definedName name="Z_14D440E4_F18A_4F78_9989_38C1B133222D_.wvu.PrintArea" localSheetId="0" hidden="1">UKE_15_2019!$B$1:$M$246</definedName>
    <definedName name="Z_14D440E4_F18A_4F78_9989_38C1B133222D_.wvu.Rows" localSheetId="0" hidden="1">UKE_15_2019!$358:$1048576,UKE_15_2019!$247:$357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" i="1" l="1"/>
  <c r="G23" i="1"/>
  <c r="G39" i="1"/>
  <c r="G32" i="1"/>
  <c r="F32" i="1"/>
  <c r="F36" i="1"/>
  <c r="J32" i="1" l="1"/>
  <c r="E176" i="1"/>
  <c r="E187" i="1" s="1"/>
  <c r="J31" i="1" l="1"/>
  <c r="F31" i="1" l="1"/>
  <c r="H39" i="1"/>
  <c r="E129" i="1" l="1"/>
  <c r="E24" i="1"/>
  <c r="E20" i="1"/>
  <c r="E31" i="1"/>
  <c r="E23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D242" i="1" l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G31" i="1"/>
  <c r="I136" i="1" l="1"/>
  <c r="I176" i="1"/>
  <c r="F23" i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<sst xmlns="http://schemas.openxmlformats.org/spreadsheetml/2006/main" count="255" uniqueCount="129">
  <si>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</si>
  <si>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</si>
  <si>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</si>
  <si>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</si>
  <si>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</si>
  <si>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</si>
  <si>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</si>
  <si>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</si>
  <si>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</si>
  <si>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</si>
  <si>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</si>
  <si>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</si>
  <si>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</si>
  <si>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</si>
  <si>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</si>
  <si>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</si>
  <si>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</si>
  <si>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</si>
  <si>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</si>
  <si>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</si>
  <si>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</si>
  <si>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</si>
  <si>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</si>
  <si>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</si>
  <si>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</si>
  <si>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</si>
  <si>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</si>
  <si>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</si>
  <si>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</si>
  <si>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</si>
  <si>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</si>
  <si>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</si>
  <si>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</si>
  <si>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</si>
  <si>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</si>
  <si>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</si>
  <si>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</si>
  <si>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</si>
  <si>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</si>
  <si>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</si>
  <si>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</si>
  <si>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</si>
  <si>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</si>
  <si>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</si>
  <si>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</si>
  <si>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</si>
  <si>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</si>
  <si>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</si>
  <si>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</si>
  <si>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</si>
  <si>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</si>
  <si>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</si>
  <si>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</si>
  <si>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</si>
  <si>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</si>
  <si>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</si>
  <si>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</si>
  <si>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</si>
  <si>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</si>
  <si>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</si>
  <si>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</si>
  <si>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</si>
  <si>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</si>
  <si>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</si>
  <si>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</si>
  <si>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</si>
  <si>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</si>
  <si>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</si>
  <si>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</si>
  <si>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</si>
  <si>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</si>
  <si>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</si>
  <si>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</si>
  <si>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</si>
  <si>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</si>
  <si>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</si>
  <si>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</si>
  <si>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</si>
  <si>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</si>
  <si>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</si>
  <si>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</si>
  <si>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</si>
  <si>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</si>
  <si>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</si>
  <si>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</si>
  <si>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</si>
  <si>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</si>
  <si>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</si>
  <si>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</si>
  <si>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</si>
  <si>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</si>
  <si>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</si>
  <si>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</si>
  <si>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</si>
  <si>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</si>
  <si>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</si>
  <si>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</si>
  <si>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</si>
  <si>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</si>
  <si>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</si>
  <si>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</si>
  <si>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</si>
  <si>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</si>
  <si>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</si>
  <si>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</si>
  <si>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</si>
  <si>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</si>
  <si>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</si>
  <si>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</si>
  <si>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</si>
  <si>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</si>
  <si>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</si>
  <si>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</si>
  <si>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</si>
  <si>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</si>
  <si>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</si>
  <si>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</si>
  <si>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</si>
  <si>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</si>
  <si>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</si>
  <si>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</si>
  <si>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</si>
  <si>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</si>
  <si>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r>
      <t xml:space="preserve">3 </t>
    </r>
    <r>
      <rPr>
        <sz val="9"/>
        <color theme="1"/>
        <rFont val="Calibri"/>
        <family val="2"/>
      </rPr>
      <t>Registrert rekreasjonsfiske utgjør 1477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</si>
  <si>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</si>
  <si>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150 tonn, men det legges til grunn at hele avsetningen tas</t>
    </r>
  </si>
  <si>
    <t>LANDET KVANTUM UKE 15</t>
  </si>
  <si>
    <t>LANDET KVANTUM T.O.M UKE 15</t>
  </si>
  <si>
    <t>LANDET KVANTUM T.O.M. UKE 15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</si>
</sst>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5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0" fillId="0" borderId="28" xfId="0" applyFont="1" applyBorder="1" applyAlignment="1">
      <alignment horizontal="lef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J10" sqref="J10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23" t="s">
        <v>88</v>
      </c>
      <c r="C2" s="424"/>
      <c r="D2" s="424"/>
      <c r="E2" s="424"/>
      <c r="F2" s="424"/>
      <c r="G2" s="424"/>
      <c r="H2" s="424"/>
      <c r="I2" s="424"/>
      <c r="J2" s="424"/>
      <c r="K2" s="425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6"/>
      <c r="C7" s="427"/>
      <c r="D7" s="427"/>
      <c r="E7" s="427"/>
      <c r="F7" s="427"/>
      <c r="G7" s="427"/>
      <c r="H7" s="427"/>
      <c r="I7" s="427"/>
      <c r="J7" s="427"/>
      <c r="K7" s="428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9" t="s">
        <v>2</v>
      </c>
      <c r="D9" s="430"/>
      <c r="E9" s="429" t="s">
        <v>20</v>
      </c>
      <c r="F9" s="430"/>
      <c r="G9" s="429" t="s">
        <v>21</v>
      </c>
      <c r="H9" s="430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119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120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1" t="s">
        <v>8</v>
      </c>
      <c r="C17" s="432"/>
      <c r="D17" s="432"/>
      <c r="E17" s="432"/>
      <c r="F17" s="432"/>
      <c r="G17" s="432"/>
      <c r="H17" s="432"/>
      <c r="I17" s="432"/>
      <c r="J17" s="432"/>
      <c r="K17" s="433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126</v>
      </c>
      <c r="G19" s="326" t="s">
        <v>127</v>
      </c>
      <c r="H19" s="326" t="s">
        <v>69</v>
      </c>
      <c r="I19" s="326" t="s">
        <v>62</v>
      </c>
      <c r="J19" s="327" t="s">
        <v>128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441.97658000000001</v>
      </c>
      <c r="G20" s="328">
        <f>G21+G22</f>
        <v>34312.88841</v>
      </c>
      <c r="H20" s="328"/>
      <c r="I20" s="328">
        <f>I22+I21</f>
        <v>63966.11159</v>
      </c>
      <c r="J20" s="329">
        <f>J22+J21</f>
        <v>35114.142370000001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416.65208000000001</v>
      </c>
      <c r="G21" s="330">
        <v>34166.968410000001</v>
      </c>
      <c r="H21" s="330"/>
      <c r="I21" s="330">
        <f>E21-G21</f>
        <v>63302.031589999999</v>
      </c>
      <c r="J21" s="331">
        <v>34890.06381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25.3245</v>
      </c>
      <c r="G22" s="332">
        <v>145.91999999999999</v>
      </c>
      <c r="H22" s="332"/>
      <c r="I22" s="330">
        <f>E22-G22</f>
        <v>664.08</v>
      </c>
      <c r="J22" s="331">
        <v>224.07856000000001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12606.27664</v>
      </c>
      <c r="G23" s="328">
        <f>G24+G30+G31</f>
        <v>150853.672074</v>
      </c>
      <c r="H23" s="328"/>
      <c r="I23" s="328">
        <f>I24+I30+I31</f>
        <v>53394.327925999998</v>
      </c>
      <c r="J23" s="329">
        <f>J24+J30+J31</f>
        <v>171231.23845999999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9284.5982600000007</v>
      </c>
      <c r="G24" s="334">
        <f>G25+G26+G27+G28</f>
        <v>123515.041184</v>
      </c>
      <c r="H24" s="334"/>
      <c r="I24" s="334">
        <f>I25+I26+I27+I28+I29</f>
        <v>35939.958815999998</v>
      </c>
      <c r="J24" s="335">
        <f>J25+J26+J27+J28+J29</f>
        <v>138016.54029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3118.0818899999999</v>
      </c>
      <c r="G25" s="336">
        <v>37355.1414</v>
      </c>
      <c r="H25" s="336"/>
      <c r="I25" s="336">
        <f>E25-G25+H25</f>
        <v>3575.8585999999996</v>
      </c>
      <c r="J25" s="337">
        <v>45060.458059999997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1691.9859200000001</v>
      </c>
      <c r="G26" s="336">
        <v>35157.563000000002</v>
      </c>
      <c r="H26" s="336"/>
      <c r="I26" s="336">
        <f>E26-G26+H26</f>
        <v>4256.4369999999981</v>
      </c>
      <c r="J26" s="337">
        <v>41538.627200000003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1887.9597100000001</v>
      </c>
      <c r="G27" s="336">
        <v>29428.4578</v>
      </c>
      <c r="H27" s="336"/>
      <c r="I27" s="336">
        <f>E27-G27+H27</f>
        <v>10845.5422</v>
      </c>
      <c r="J27" s="337">
        <v>31873.208750000002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2586.5707400000001</v>
      </c>
      <c r="G28" s="336">
        <v>21573.878983999999</v>
      </c>
      <c r="H28" s="336"/>
      <c r="I28" s="336">
        <f>E28-G28+H28</f>
        <v>4148.121016000001</v>
      </c>
      <c r="J28" s="337">
        <v>19544.246279999999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1517.2244700000001</v>
      </c>
      <c r="G30" s="334">
        <v>12073.281590000001</v>
      </c>
      <c r="H30" s="336"/>
      <c r="I30" s="398">
        <f>E30-G30</f>
        <v>13267.718409999999</v>
      </c>
      <c r="J30" s="335">
        <v>11676.565039999999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1804.4539100000002</v>
      </c>
      <c r="G31" s="334">
        <f>G32</f>
        <v>15265.349300000002</v>
      </c>
      <c r="H31" s="336"/>
      <c r="I31" s="334">
        <f>I32+I33</f>
        <v>4186.6506999999983</v>
      </c>
      <c r="J31" s="335">
        <f>J32</f>
        <v>21538.133129999998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2306.45391-F36</f>
        <v>1804.4539100000002</v>
      </c>
      <c r="G32" s="336">
        <f>17068.3493-G36</f>
        <v>15265.349300000002</v>
      </c>
      <c r="H32" s="336"/>
      <c r="I32" s="336">
        <f>E32-G32+H32</f>
        <v>2346.6506999999983</v>
      </c>
      <c r="J32" s="337">
        <f>24686.13313-J36</f>
        <v>21538.133129999998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348.9778</v>
      </c>
      <c r="G34" s="341">
        <v>1929.9769759999999</v>
      </c>
      <c r="H34" s="341"/>
      <c r="I34" s="370">
        <f t="shared" si="0"/>
        <v>1070.0230240000001</v>
      </c>
      <c r="J34" s="371">
        <v>2347.42625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7.8234000000000004</v>
      </c>
      <c r="G35" s="341">
        <v>432.76571999999999</v>
      </c>
      <c r="H35" s="320"/>
      <c r="I35" s="370">
        <f t="shared" si="0"/>
        <v>360.23428000000001</v>
      </c>
      <c r="J35" s="390">
        <v>419.90800000000002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G36-1301</f>
        <v>502</v>
      </c>
      <c r="G36" s="320">
        <v>1803</v>
      </c>
      <c r="H36" s="369"/>
      <c r="I36" s="370">
        <f t="shared" si="0"/>
        <v>1197</v>
      </c>
      <c r="J36" s="390">
        <v>3148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434.28724999999997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14</v>
      </c>
      <c r="D38" s="319">
        <v>0</v>
      </c>
      <c r="E38" s="319">
        <v>0</v>
      </c>
      <c r="F38" s="320"/>
      <c r="G38" s="320">
        <v>77</v>
      </c>
      <c r="H38" s="320"/>
      <c r="I38" s="370">
        <f t="shared" si="0"/>
        <v>-77</v>
      </c>
      <c r="J38" s="390">
        <v>278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14341.34167</v>
      </c>
      <c r="G39" s="197">
        <f>G20+G23+G34+G35+G36+G37+G38</f>
        <v>196409.30318000002</v>
      </c>
      <c r="H39" s="197">
        <f>H25+H26+H27+H28+H32</f>
        <v>0</v>
      </c>
      <c r="I39" s="302">
        <f>I20+I23+I34+I35+I36+I37+I38</f>
        <v>119910.69682</v>
      </c>
      <c r="J39" s="198">
        <f>J20+J23+J34+J35+J36+J37+J38</f>
        <v>219538.71507999997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123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.75" thickBot="1" x14ac:dyDescent="0.3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25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25">
      <c r="B46" s="426" t="s">
        <v>1</v>
      </c>
      <c r="C46" s="427"/>
      <c r="D46" s="427"/>
      <c r="E46" s="427"/>
      <c r="F46" s="427"/>
      <c r="G46" s="427"/>
      <c r="H46" s="427"/>
      <c r="I46" s="427"/>
      <c r="J46" s="427"/>
      <c r="K46" s="428"/>
      <c r="L46" s="205"/>
      <c r="M46" s="205"/>
    </row>
    <row r="47" spans="1:13" ht="12" customHeight="1" thickBot="1" x14ac:dyDescent="0.3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">
      <c r="B48" s="119"/>
      <c r="C48" s="418" t="s">
        <v>2</v>
      </c>
      <c r="D48" s="419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">
      <c r="B54" s="431" t="s">
        <v>8</v>
      </c>
      <c r="C54" s="432"/>
      <c r="D54" s="432"/>
      <c r="E54" s="432"/>
      <c r="F54" s="432"/>
      <c r="G54" s="432"/>
      <c r="H54" s="432"/>
      <c r="I54" s="432"/>
      <c r="J54" s="432"/>
      <c r="K54" s="433"/>
      <c r="L54" s="205"/>
      <c r="M54" s="205"/>
    </row>
    <row r="55" spans="2:13" s="3" customFormat="1" ht="63.75" thickBot="1" x14ac:dyDescent="0.3">
      <c r="B55" s="142"/>
      <c r="C55" s="178" t="s">
        <v>19</v>
      </c>
      <c r="D55" s="196" t="s">
        <v>20</v>
      </c>
      <c r="E55" s="194" t="str">
        <f>F19</f>
        <v>LANDET KVANTUM UKE 15</v>
      </c>
      <c r="F55" s="194" t="str">
        <f>G19</f>
        <v>LANDET KVANTUM T.O.M UKE 15</v>
      </c>
      <c r="G55" s="194" t="str">
        <f>I19</f>
        <v>RESTKVOTER</v>
      </c>
      <c r="H55" s="195" t="str">
        <f>J19</f>
        <v>LANDET KVANTUM T.O.M. UKE 15 2018</v>
      </c>
      <c r="I55" s="143"/>
      <c r="J55" s="143"/>
      <c r="K55" s="144"/>
      <c r="L55" s="143"/>
      <c r="M55" s="143"/>
    </row>
    <row r="56" spans="2:13" ht="14.1" customHeight="1" x14ac:dyDescent="0.25">
      <c r="B56" s="145"/>
      <c r="C56" s="372" t="s">
        <v>32</v>
      </c>
      <c r="D56" s="440">
        <v>5376</v>
      </c>
      <c r="E56" s="382">
        <v>2.1206900000000002</v>
      </c>
      <c r="F56" s="347">
        <v>235.08770000000001</v>
      </c>
      <c r="G56" s="442">
        <f>D56-F56-F57</f>
        <v>4699.3954299999996</v>
      </c>
      <c r="H56" s="380">
        <v>177.11080999999999</v>
      </c>
      <c r="I56" s="160"/>
      <c r="J56" s="160"/>
      <c r="K56" s="188"/>
      <c r="L56" s="105"/>
      <c r="M56" s="105"/>
    </row>
    <row r="57" spans="2:13" ht="14.1" customHeight="1" x14ac:dyDescent="0.25">
      <c r="B57" s="145"/>
      <c r="C57" s="146" t="s">
        <v>29</v>
      </c>
      <c r="D57" s="441"/>
      <c r="E57" s="373">
        <v>63.024099999999997</v>
      </c>
      <c r="F57" s="387">
        <v>441.51686999999998</v>
      </c>
      <c r="G57" s="443"/>
      <c r="H57" s="349">
        <v>424.82330999999999</v>
      </c>
      <c r="I57" s="160"/>
      <c r="J57" s="160"/>
      <c r="K57" s="188"/>
      <c r="L57" s="105"/>
      <c r="M57" s="105"/>
    </row>
    <row r="58" spans="2:13" ht="14.1" customHeight="1" thickBot="1" x14ac:dyDescent="0.3">
      <c r="B58" s="145"/>
      <c r="C58" s="147" t="s">
        <v>78</v>
      </c>
      <c r="D58" s="392">
        <v>200</v>
      </c>
      <c r="E58" s="383">
        <v>9.1343999999999994</v>
      </c>
      <c r="F58" s="389">
        <v>33.980040000000002</v>
      </c>
      <c r="G58" s="393">
        <f>D58-F58</f>
        <v>166.01996</v>
      </c>
      <c r="H58" s="301">
        <v>25.710650000000001</v>
      </c>
      <c r="I58" s="160"/>
      <c r="J58" s="160"/>
      <c r="K58" s="188"/>
      <c r="L58" s="105"/>
      <c r="M58" s="105"/>
    </row>
    <row r="59" spans="2:13" s="97" customFormat="1" ht="15.6" customHeight="1" x14ac:dyDescent="0.25">
      <c r="B59" s="161"/>
      <c r="C59" s="148" t="s">
        <v>58</v>
      </c>
      <c r="D59" s="348">
        <v>8063</v>
      </c>
      <c r="E59" s="384">
        <f>E60+E61+E62</f>
        <v>2.1103999999999998</v>
      </c>
      <c r="F59" s="347">
        <f>F60+F61+F62</f>
        <v>29.325060000000001</v>
      </c>
      <c r="G59" s="387">
        <f>D59-F59</f>
        <v>8033.6749399999999</v>
      </c>
      <c r="H59" s="350">
        <f>H60+H61+H62</f>
        <v>52.348739999999992</v>
      </c>
      <c r="I59" s="162"/>
      <c r="J59" s="162"/>
      <c r="K59" s="188"/>
      <c r="L59" s="105"/>
      <c r="M59" s="105"/>
    </row>
    <row r="60" spans="2:13" s="22" customFormat="1" ht="14.1" customHeight="1" x14ac:dyDescent="0.25">
      <c r="B60" s="149"/>
      <c r="C60" s="150" t="s">
        <v>33</v>
      </c>
      <c r="D60" s="240"/>
      <c r="E60" s="374">
        <v>0.45960000000000001</v>
      </c>
      <c r="F60" s="359">
        <v>3.4093599999999999</v>
      </c>
      <c r="G60" s="359"/>
      <c r="H60" s="360">
        <v>13.2074</v>
      </c>
      <c r="I60" s="151"/>
      <c r="J60" s="151"/>
      <c r="K60" s="188"/>
      <c r="L60" s="105"/>
      <c r="M60" s="105"/>
    </row>
    <row r="61" spans="2:13" s="22" customFormat="1" ht="14.1" customHeight="1" x14ac:dyDescent="0.25">
      <c r="B61" s="149"/>
      <c r="C61" s="150" t="s">
        <v>34</v>
      </c>
      <c r="D61" s="240"/>
      <c r="E61" s="374">
        <v>1.6412</v>
      </c>
      <c r="F61" s="359">
        <v>16.5749</v>
      </c>
      <c r="G61" s="359"/>
      <c r="H61" s="360">
        <v>28.482949999999999</v>
      </c>
      <c r="I61" s="175"/>
      <c r="J61" s="175"/>
      <c r="K61" s="188"/>
      <c r="L61" s="105"/>
      <c r="M61" s="105"/>
    </row>
    <row r="62" spans="2:13" s="22" customFormat="1" ht="14.1" customHeight="1" thickBot="1" x14ac:dyDescent="0.3">
      <c r="B62" s="149"/>
      <c r="C62" s="224" t="s">
        <v>35</v>
      </c>
      <c r="D62" s="241"/>
      <c r="E62" s="375">
        <v>9.5999999999999992E-3</v>
      </c>
      <c r="F62" s="376">
        <v>9.3407999999999998</v>
      </c>
      <c r="G62" s="376"/>
      <c r="H62" s="381">
        <v>10.658390000000001</v>
      </c>
      <c r="I62" s="175"/>
      <c r="J62" s="175"/>
      <c r="K62" s="188"/>
      <c r="L62" s="105"/>
      <c r="M62" s="105"/>
    </row>
    <row r="63" spans="2:13" ht="14.1" customHeight="1" thickBot="1" x14ac:dyDescent="0.3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">
      <c r="B65" s="117"/>
      <c r="C65" s="179" t="s">
        <v>9</v>
      </c>
      <c r="D65" s="186">
        <f>D56+D58+D59+D63</f>
        <v>13755</v>
      </c>
      <c r="E65" s="302">
        <f>E56+E57+E58+E59+E63+E64</f>
        <v>76.389589999999998</v>
      </c>
      <c r="F65" s="200">
        <f>F56+F57+F58+F59+F63+F64</f>
        <v>739.97402</v>
      </c>
      <c r="G65" s="200">
        <f>D65-F65</f>
        <v>13015.02598</v>
      </c>
      <c r="H65" s="208">
        <f>H56+H57+H58+H59+H63+H64</f>
        <v>679.99351000000001</v>
      </c>
      <c r="I65" s="172"/>
      <c r="J65" s="172"/>
      <c r="K65" s="188"/>
      <c r="L65" s="105"/>
      <c r="M65" s="105"/>
    </row>
    <row r="66" spans="2:13" s="3" customFormat="1" ht="19.149999999999999" customHeight="1" thickBot="1" x14ac:dyDescent="0.3">
      <c r="B66" s="157"/>
      <c r="C66" s="439" t="s">
        <v>102</v>
      </c>
      <c r="D66" s="439"/>
      <c r="E66" s="439"/>
      <c r="F66" s="439"/>
      <c r="G66" s="439"/>
      <c r="H66" s="174"/>
      <c r="I66" s="158"/>
      <c r="J66" s="158"/>
      <c r="K66" s="159"/>
      <c r="L66" s="4"/>
      <c r="M66" s="4"/>
    </row>
    <row r="67" spans="2:13" ht="12" customHeight="1" thickTop="1" x14ac:dyDescent="0.25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25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25">
      <c r="B71" s="426" t="s">
        <v>1</v>
      </c>
      <c r="C71" s="427"/>
      <c r="D71" s="427"/>
      <c r="E71" s="427"/>
      <c r="F71" s="427"/>
      <c r="G71" s="427"/>
      <c r="H71" s="427"/>
      <c r="I71" s="427"/>
      <c r="J71" s="427"/>
      <c r="K71" s="428"/>
      <c r="L71" s="205"/>
      <c r="M71" s="205"/>
    </row>
    <row r="72" spans="2:13" ht="4.5" customHeight="1" thickBot="1" x14ac:dyDescent="0.3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">
      <c r="B73" s="117"/>
      <c r="C73" s="429" t="s">
        <v>2</v>
      </c>
      <c r="D73" s="430"/>
      <c r="E73" s="429" t="s">
        <v>20</v>
      </c>
      <c r="F73" s="434"/>
      <c r="G73" s="429" t="s">
        <v>21</v>
      </c>
      <c r="H73" s="430"/>
      <c r="I73" s="156"/>
      <c r="J73" s="156"/>
      <c r="K73" s="115"/>
      <c r="L73" s="136"/>
      <c r="M73" s="136"/>
    </row>
    <row r="74" spans="2:13" ht="15" x14ac:dyDescent="0.25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5" x14ac:dyDescent="0.25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8" thickBot="1" x14ac:dyDescent="0.3">
      <c r="B76" s="248"/>
      <c r="C76" s="165" t="s">
        <v>119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25">
      <c r="B78" s="248"/>
      <c r="C78" s="313" t="s">
        <v>121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25">
      <c r="B79" s="248"/>
      <c r="C79" s="438"/>
      <c r="D79" s="438"/>
      <c r="E79" s="438"/>
      <c r="F79" s="438"/>
      <c r="G79" s="438"/>
      <c r="H79" s="438"/>
      <c r="I79" s="255"/>
      <c r="J79" s="256"/>
      <c r="K79" s="253"/>
      <c r="L79" s="256"/>
      <c r="M79" s="118"/>
    </row>
    <row r="80" spans="2:13" ht="6" customHeight="1" thickBot="1" x14ac:dyDescent="0.3">
      <c r="B80" s="248"/>
      <c r="C80" s="438"/>
      <c r="D80" s="438"/>
      <c r="E80" s="438"/>
      <c r="F80" s="438"/>
      <c r="G80" s="438"/>
      <c r="H80" s="438"/>
      <c r="I80" s="256"/>
      <c r="J80" s="256"/>
      <c r="K80" s="253"/>
      <c r="L80" s="256"/>
      <c r="M80" s="118"/>
    </row>
    <row r="81" spans="1:13" ht="14.1" customHeight="1" x14ac:dyDescent="0.25">
      <c r="B81" s="435" t="s">
        <v>8</v>
      </c>
      <c r="C81" s="436"/>
      <c r="D81" s="436"/>
      <c r="E81" s="436"/>
      <c r="F81" s="436"/>
      <c r="G81" s="436"/>
      <c r="H81" s="436"/>
      <c r="I81" s="436"/>
      <c r="J81" s="436"/>
      <c r="K81" s="437"/>
      <c r="L81" s="293"/>
      <c r="M81" s="205"/>
    </row>
    <row r="82" spans="1:13" ht="5.25" customHeight="1" thickBot="1" x14ac:dyDescent="0.3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15</v>
      </c>
      <c r="G83" s="194" t="str">
        <f>G19</f>
        <v>LANDET KVANTUM T.O.M UKE 15</v>
      </c>
      <c r="H83" s="194" t="str">
        <f>I19</f>
        <v>RESTKVOTER</v>
      </c>
      <c r="I83" s="195" t="str">
        <f>J19</f>
        <v>LANDET KVANTUM T.O.M. UKE 15 2018</v>
      </c>
      <c r="J83" s="118"/>
      <c r="K83" s="10"/>
      <c r="L83" s="118"/>
      <c r="M83" s="118"/>
    </row>
    <row r="84" spans="1:13" ht="14.1" customHeight="1" x14ac:dyDescent="0.25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739.38952000000006</v>
      </c>
      <c r="G84" s="328">
        <f>G85+G86</f>
        <v>20820.913990000001</v>
      </c>
      <c r="H84" s="328">
        <f>H85+H86</f>
        <v>14361.086010000001</v>
      </c>
      <c r="I84" s="329">
        <f>I85+I86</f>
        <v>23953.239120000002</v>
      </c>
      <c r="J84" s="156"/>
      <c r="K84" s="128"/>
      <c r="L84" s="156"/>
      <c r="M84" s="156"/>
    </row>
    <row r="85" spans="1:13" ht="14.1" customHeight="1" x14ac:dyDescent="0.25">
      <c r="A85" s="120"/>
      <c r="B85" s="118"/>
      <c r="C85" s="260" t="s">
        <v>12</v>
      </c>
      <c r="D85" s="315">
        <v>33306</v>
      </c>
      <c r="E85" s="315">
        <v>34357</v>
      </c>
      <c r="F85" s="330">
        <v>673.00012000000004</v>
      </c>
      <c r="G85" s="330">
        <v>20661.61219</v>
      </c>
      <c r="H85" s="330">
        <f>E85-G85</f>
        <v>13695.38781</v>
      </c>
      <c r="I85" s="331">
        <v>23587.106220000001</v>
      </c>
      <c r="J85" s="156"/>
      <c r="K85" s="128"/>
      <c r="L85" s="156"/>
      <c r="M85" s="156"/>
    </row>
    <row r="86" spans="1:13" ht="15.75" thickBot="1" x14ac:dyDescent="0.3">
      <c r="A86" s="120"/>
      <c r="B86" s="118"/>
      <c r="C86" s="344" t="s">
        <v>11</v>
      </c>
      <c r="D86" s="324">
        <v>750</v>
      </c>
      <c r="E86" s="324">
        <v>825</v>
      </c>
      <c r="F86" s="332">
        <v>66.389399999999995</v>
      </c>
      <c r="G86" s="332">
        <v>159.30179999999999</v>
      </c>
      <c r="H86" s="332">
        <f>E86-G86</f>
        <v>665.69820000000004</v>
      </c>
      <c r="I86" s="333">
        <v>366.13290000000001</v>
      </c>
      <c r="J86" s="156"/>
      <c r="K86" s="128"/>
      <c r="L86" s="156"/>
      <c r="M86" s="156"/>
    </row>
    <row r="87" spans="1:13" ht="14.1" customHeight="1" x14ac:dyDescent="0.25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1228.2514500000002</v>
      </c>
      <c r="G87" s="328">
        <f t="shared" si="2"/>
        <v>17611.799859999996</v>
      </c>
      <c r="H87" s="328">
        <f>H88+H93+H94</f>
        <v>42805.200140000001</v>
      </c>
      <c r="I87" s="329">
        <f t="shared" si="2"/>
        <v>18260.502679999998</v>
      </c>
      <c r="J87" s="156"/>
      <c r="K87" s="128"/>
      <c r="L87" s="156"/>
      <c r="M87" s="156"/>
    </row>
    <row r="88" spans="1:13" ht="15.75" customHeight="1" x14ac:dyDescent="0.25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913.50886000000003</v>
      </c>
      <c r="G88" s="334">
        <f t="shared" si="4"/>
        <v>11470.540829999998</v>
      </c>
      <c r="H88" s="334">
        <f>H89+H90+H91+H92</f>
        <v>36902.459170000002</v>
      </c>
      <c r="I88" s="335">
        <f t="shared" si="4"/>
        <v>12336.876609999999</v>
      </c>
      <c r="J88" s="156"/>
      <c r="K88" s="128"/>
      <c r="L88" s="156"/>
      <c r="M88" s="156"/>
    </row>
    <row r="89" spans="1:13" ht="14.1" customHeight="1" x14ac:dyDescent="0.25">
      <c r="A89" s="115"/>
      <c r="B89" s="136"/>
      <c r="C89" s="265" t="s">
        <v>22</v>
      </c>
      <c r="D89" s="317">
        <v>11464</v>
      </c>
      <c r="E89" s="317">
        <v>13723</v>
      </c>
      <c r="F89" s="336">
        <v>110.71217</v>
      </c>
      <c r="G89" s="336">
        <v>2610.3201800000002</v>
      </c>
      <c r="H89" s="336">
        <f t="shared" ref="H89:H97" si="5">E89-G89</f>
        <v>11112.679819999999</v>
      </c>
      <c r="I89" s="337">
        <v>3466.4113600000001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23</v>
      </c>
      <c r="D90" s="317">
        <v>11232</v>
      </c>
      <c r="E90" s="317">
        <v>13352</v>
      </c>
      <c r="F90" s="336">
        <v>339.36970000000002</v>
      </c>
      <c r="G90" s="336">
        <v>4281.2990799999998</v>
      </c>
      <c r="H90" s="336">
        <f t="shared" si="5"/>
        <v>9070.7009199999993</v>
      </c>
      <c r="I90" s="337">
        <v>4706.8739299999997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24</v>
      </c>
      <c r="D91" s="317">
        <v>11417</v>
      </c>
      <c r="E91" s="317">
        <v>13718</v>
      </c>
      <c r="F91" s="336">
        <v>307.02807999999999</v>
      </c>
      <c r="G91" s="336">
        <v>3908.9026899999999</v>
      </c>
      <c r="H91" s="336">
        <f t="shared" si="5"/>
        <v>9809.097310000001</v>
      </c>
      <c r="I91" s="337">
        <v>3493.7461800000001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84</v>
      </c>
      <c r="D92" s="317">
        <v>6309</v>
      </c>
      <c r="E92" s="317">
        <v>7580</v>
      </c>
      <c r="F92" s="336">
        <v>156.39891</v>
      </c>
      <c r="G92" s="336">
        <v>670.01887999999997</v>
      </c>
      <c r="H92" s="336">
        <f t="shared" si="5"/>
        <v>6909.9811200000004</v>
      </c>
      <c r="I92" s="337">
        <v>669.84514000000001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6" t="s">
        <v>29</v>
      </c>
      <c r="D93" s="316">
        <v>10414</v>
      </c>
      <c r="E93" s="316">
        <v>10091</v>
      </c>
      <c r="F93" s="334">
        <v>245.72766999999999</v>
      </c>
      <c r="G93" s="334">
        <v>5457.2534999999998</v>
      </c>
      <c r="H93" s="334">
        <f t="shared" si="5"/>
        <v>4633.7465000000002</v>
      </c>
      <c r="I93" s="335">
        <v>4927.69776</v>
      </c>
      <c r="J93" s="156"/>
      <c r="K93" s="128"/>
      <c r="L93" s="156"/>
      <c r="M93" s="156"/>
    </row>
    <row r="94" spans="1:13" ht="14.1" customHeight="1" thickBot="1" x14ac:dyDescent="0.3">
      <c r="A94" s="120"/>
      <c r="B94" s="39"/>
      <c r="C94" s="267" t="s">
        <v>81</v>
      </c>
      <c r="D94" s="322">
        <v>1184</v>
      </c>
      <c r="E94" s="322">
        <v>1953</v>
      </c>
      <c r="F94" s="345">
        <v>69.014920000000004</v>
      </c>
      <c r="G94" s="345">
        <v>684.00553000000002</v>
      </c>
      <c r="H94" s="345">
        <f t="shared" si="5"/>
        <v>1268.9944700000001</v>
      </c>
      <c r="I94" s="346">
        <v>995.92831000000001</v>
      </c>
      <c r="J94" s="156"/>
      <c r="K94" s="128"/>
      <c r="L94" s="156"/>
      <c r="M94" s="156"/>
    </row>
    <row r="95" spans="1:13" ht="15.75" thickBot="1" x14ac:dyDescent="0.3">
      <c r="A95" s="120"/>
      <c r="B95" s="39"/>
      <c r="C95" s="173" t="s">
        <v>13</v>
      </c>
      <c r="D95" s="392">
        <v>313</v>
      </c>
      <c r="E95" s="392">
        <v>313</v>
      </c>
      <c r="F95" s="341">
        <v>0.13109999999999999</v>
      </c>
      <c r="G95" s="341">
        <v>17.80254</v>
      </c>
      <c r="H95" s="341">
        <f t="shared" si="5"/>
        <v>295.19745999999998</v>
      </c>
      <c r="I95" s="342">
        <v>11.92878</v>
      </c>
      <c r="J95" s="156"/>
      <c r="K95" s="128"/>
      <c r="L95" s="156"/>
      <c r="M95" s="156"/>
    </row>
    <row r="96" spans="1:13" ht="18" thickBot="1" x14ac:dyDescent="0.3">
      <c r="A96" s="120"/>
      <c r="B96" s="118"/>
      <c r="C96" s="173" t="s">
        <v>61</v>
      </c>
      <c r="D96" s="319">
        <v>300</v>
      </c>
      <c r="E96" s="319">
        <v>300</v>
      </c>
      <c r="F96" s="320">
        <v>7.6209300000000004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">
      <c r="A97" s="120"/>
      <c r="B97" s="118"/>
      <c r="C97" s="258" t="s">
        <v>14</v>
      </c>
      <c r="D97" s="319"/>
      <c r="E97" s="319"/>
      <c r="F97" s="320">
        <v>2</v>
      </c>
      <c r="G97" s="320">
        <v>27</v>
      </c>
      <c r="H97" s="320">
        <f t="shared" si="5"/>
        <v>-27</v>
      </c>
      <c r="I97" s="323">
        <v>93</v>
      </c>
      <c r="J97" s="156"/>
      <c r="K97" s="128"/>
      <c r="L97" s="156"/>
      <c r="M97" s="156"/>
    </row>
    <row r="98" spans="1:13" ht="16.5" thickBot="1" x14ac:dyDescent="0.3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1">
        <f t="shared" ref="F98:G98" si="6">F84+F87+F95+F96+F97</f>
        <v>1977.3930000000005</v>
      </c>
      <c r="G98" s="391">
        <f t="shared" si="6"/>
        <v>38777.516389999997</v>
      </c>
      <c r="H98" s="222">
        <f>H84+H87+H95+H96+H97</f>
        <v>57434.483610000003</v>
      </c>
      <c r="I98" s="198">
        <f>I84+I87+I95+I96+I97</f>
        <v>42618.670580000005</v>
      </c>
      <c r="J98" s="156"/>
      <c r="K98" s="128"/>
      <c r="L98" s="156"/>
      <c r="M98" s="156"/>
    </row>
    <row r="99" spans="1:13" ht="15" x14ac:dyDescent="0.25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25">
      <c r="B100" s="13"/>
      <c r="C100" s="202" t="s">
        <v>124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.75" thickBot="1" x14ac:dyDescent="0.3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25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25">
      <c r="B104" s="426" t="s">
        <v>1</v>
      </c>
      <c r="C104" s="427"/>
      <c r="D104" s="427"/>
      <c r="E104" s="427"/>
      <c r="F104" s="427"/>
      <c r="G104" s="427"/>
      <c r="H104" s="427"/>
      <c r="I104" s="427"/>
      <c r="J104" s="427"/>
      <c r="K104" s="428"/>
      <c r="L104" s="205"/>
      <c r="M104" s="205"/>
    </row>
    <row r="105" spans="1:13" ht="6" customHeight="1" thickBot="1" x14ac:dyDescent="0.3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">
      <c r="B106" s="2"/>
      <c r="C106" s="429" t="s">
        <v>2</v>
      </c>
      <c r="D106" s="430"/>
      <c r="E106" s="429" t="s">
        <v>20</v>
      </c>
      <c r="F106" s="430"/>
      <c r="G106" s="429" t="s">
        <v>21</v>
      </c>
      <c r="H106" s="430"/>
      <c r="I106" s="38"/>
      <c r="J106" s="156"/>
      <c r="K106" s="1"/>
      <c r="L106" s="4"/>
      <c r="M106" s="4"/>
    </row>
    <row r="107" spans="1:13" ht="15" customHeight="1" x14ac:dyDescent="0.25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25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25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">
      <c r="B110" s="43"/>
      <c r="C110" s="397"/>
      <c r="D110" s="395"/>
      <c r="E110" s="395" t="s">
        <v>79</v>
      </c>
      <c r="F110" s="169">
        <v>3882</v>
      </c>
      <c r="G110" s="11"/>
      <c r="H110" s="397"/>
      <c r="I110" s="38"/>
      <c r="J110" s="156"/>
      <c r="K110" s="10"/>
      <c r="L110" s="118"/>
      <c r="M110" s="118"/>
    </row>
    <row r="111" spans="1:13" ht="14.1" customHeight="1" thickBot="1" x14ac:dyDescent="0.3">
      <c r="B111" s="9"/>
      <c r="C111" s="12" t="s">
        <v>31</v>
      </c>
      <c r="D111" s="170">
        <f>D107+D108+D109</f>
        <v>149550</v>
      </c>
      <c r="E111" s="396" t="s">
        <v>7</v>
      </c>
      <c r="F111" s="170">
        <f>F107+F108+F109+F110</f>
        <v>134000</v>
      </c>
      <c r="G111" s="121" t="s">
        <v>6</v>
      </c>
      <c r="H111" s="394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25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25">
      <c r="B114" s="431" t="s">
        <v>8</v>
      </c>
      <c r="C114" s="432"/>
      <c r="D114" s="432"/>
      <c r="E114" s="432"/>
      <c r="F114" s="432"/>
      <c r="G114" s="432"/>
      <c r="H114" s="432"/>
      <c r="I114" s="432"/>
      <c r="J114" s="432"/>
      <c r="K114" s="433"/>
      <c r="L114" s="205"/>
      <c r="M114" s="205"/>
    </row>
    <row r="115" spans="2:13" ht="3.75" customHeight="1" thickBot="1" x14ac:dyDescent="0.3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15</v>
      </c>
      <c r="G116" s="194" t="str">
        <f>G19</f>
        <v>LANDET KVANTUM T.O.M UKE 15</v>
      </c>
      <c r="H116" s="194" t="str">
        <f>I19</f>
        <v>RESTKVOTER</v>
      </c>
      <c r="I116" s="195" t="str">
        <f>J19</f>
        <v>LANDET KVANTUM T.O.M. UKE 15 2018</v>
      </c>
      <c r="J116" s="4"/>
      <c r="K116" s="1"/>
      <c r="L116" s="4"/>
      <c r="M116" s="4"/>
    </row>
    <row r="117" spans="2:13" s="70" customFormat="1" ht="14.1" customHeight="1" x14ac:dyDescent="0.25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788.10569999999996</v>
      </c>
      <c r="G117" s="232">
        <f t="shared" si="7"/>
        <v>23189.849869999998</v>
      </c>
      <c r="H117" s="347">
        <f t="shared" si="7"/>
        <v>22318.150130000002</v>
      </c>
      <c r="I117" s="350">
        <f t="shared" si="7"/>
        <v>23317.446070000002</v>
      </c>
      <c r="J117" s="156"/>
      <c r="K117" s="128"/>
      <c r="L117" s="156"/>
      <c r="M117" s="156"/>
    </row>
    <row r="118" spans="2:13" ht="14.1" customHeight="1" x14ac:dyDescent="0.25">
      <c r="B118" s="9"/>
      <c r="C118" s="260" t="s">
        <v>12</v>
      </c>
      <c r="D118" s="244">
        <v>39515</v>
      </c>
      <c r="E118" s="244">
        <v>35734</v>
      </c>
      <c r="F118" s="244">
        <v>297.15929999999997</v>
      </c>
      <c r="G118" s="244">
        <v>18966.590179999999</v>
      </c>
      <c r="H118" s="351">
        <f>E118-G118</f>
        <v>16767.409820000001</v>
      </c>
      <c r="I118" s="352">
        <v>18410.254010000001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11</v>
      </c>
      <c r="D119" s="244">
        <v>9129</v>
      </c>
      <c r="E119" s="244">
        <v>9274</v>
      </c>
      <c r="F119" s="244">
        <v>490.94639999999998</v>
      </c>
      <c r="G119" s="244">
        <v>4223.2596899999999</v>
      </c>
      <c r="H119" s="351">
        <f>E119-G119</f>
        <v>5050.7403100000001</v>
      </c>
      <c r="I119" s="352">
        <v>4907.1920600000003</v>
      </c>
      <c r="J119" s="156"/>
      <c r="K119" s="128"/>
      <c r="L119" s="156"/>
      <c r="M119" s="156"/>
    </row>
    <row r="120" spans="2:13" ht="15.75" thickBot="1" x14ac:dyDescent="0.3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">
      <c r="B121" s="99"/>
      <c r="C121" s="262" t="s">
        <v>38</v>
      </c>
      <c r="D121" s="295">
        <v>32529</v>
      </c>
      <c r="E121" s="295">
        <v>31820</v>
      </c>
      <c r="F121" s="295">
        <v>485.18700000000001</v>
      </c>
      <c r="G121" s="295">
        <v>1617.31448</v>
      </c>
      <c r="H121" s="298">
        <f>E121-G121</f>
        <v>30202.685519999999</v>
      </c>
      <c r="I121" s="300">
        <v>928.75153999999998</v>
      </c>
      <c r="J121" s="100"/>
      <c r="K121" s="128"/>
      <c r="L121" s="156"/>
      <c r="M121" s="156"/>
    </row>
    <row r="122" spans="2:13" s="70" customFormat="1" ht="14.25" customHeight="1" thickBot="1" x14ac:dyDescent="0.3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835.32353000000001</v>
      </c>
      <c r="G122" s="226">
        <f>G131+G128+G123</f>
        <v>27772.473099999999</v>
      </c>
      <c r="H122" s="355">
        <f>H123+H128+H131</f>
        <v>24385.526899999997</v>
      </c>
      <c r="I122" s="356">
        <f>I123+I128+I131</f>
        <v>27886.834269999999</v>
      </c>
      <c r="J122" s="118"/>
      <c r="K122" s="128"/>
      <c r="L122" s="156"/>
      <c r="M122" s="156"/>
    </row>
    <row r="123" spans="2:13" ht="15.75" customHeight="1" x14ac:dyDescent="0.25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675.42088999999999</v>
      </c>
      <c r="G123" s="377">
        <f>G124+G125+G127+G126</f>
        <v>19414.519669999998</v>
      </c>
      <c r="H123" s="357">
        <f>H124+H125+H126+H127</f>
        <v>19641.480329999999</v>
      </c>
      <c r="I123" s="358">
        <f>I124+I125+I126+I127</f>
        <v>21224.6505</v>
      </c>
      <c r="J123" s="4"/>
      <c r="K123" s="128"/>
      <c r="L123" s="156"/>
      <c r="M123" s="156"/>
    </row>
    <row r="124" spans="2:13" s="22" customFormat="1" ht="14.1" customHeight="1" x14ac:dyDescent="0.25">
      <c r="B124" s="45"/>
      <c r="C124" s="265" t="s">
        <v>22</v>
      </c>
      <c r="D124" s="240">
        <v>10977</v>
      </c>
      <c r="E124" s="240">
        <v>12495</v>
      </c>
      <c r="F124" s="240">
        <v>115.17301999999999</v>
      </c>
      <c r="G124" s="240">
        <v>3700.8973000000001</v>
      </c>
      <c r="H124" s="359">
        <f t="shared" ref="H124:H136" si="8">E124-G124</f>
        <v>8794.1026999999995</v>
      </c>
      <c r="I124" s="360">
        <v>3768.1892200000002</v>
      </c>
      <c r="J124" s="46"/>
      <c r="K124" s="128"/>
      <c r="L124" s="156"/>
      <c r="M124" s="156"/>
    </row>
    <row r="125" spans="2:13" s="22" customFormat="1" ht="14.1" customHeight="1" x14ac:dyDescent="0.25">
      <c r="B125" s="130"/>
      <c r="C125" s="265" t="s">
        <v>23</v>
      </c>
      <c r="D125" s="240">
        <v>10663</v>
      </c>
      <c r="E125" s="240">
        <v>11231</v>
      </c>
      <c r="F125" s="240">
        <v>224.75810999999999</v>
      </c>
      <c r="G125" s="240">
        <v>6131.5405799999999</v>
      </c>
      <c r="H125" s="359">
        <f t="shared" si="8"/>
        <v>5099.4594200000001</v>
      </c>
      <c r="I125" s="360">
        <v>6094.1950100000004</v>
      </c>
      <c r="J125" s="136"/>
      <c r="K125" s="128"/>
      <c r="L125" s="156"/>
      <c r="M125" s="156"/>
    </row>
    <row r="126" spans="2:13" s="22" customFormat="1" ht="14.1" customHeight="1" x14ac:dyDescent="0.25">
      <c r="B126" s="130"/>
      <c r="C126" s="265" t="s">
        <v>24</v>
      </c>
      <c r="D126" s="240">
        <v>9605</v>
      </c>
      <c r="E126" s="240">
        <v>8688</v>
      </c>
      <c r="F126" s="240">
        <v>48.212209999999999</v>
      </c>
      <c r="G126" s="240">
        <v>5621.5245199999999</v>
      </c>
      <c r="H126" s="359">
        <f t="shared" si="8"/>
        <v>3066.4754800000001</v>
      </c>
      <c r="I126" s="360">
        <v>6362.40434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84</v>
      </c>
      <c r="D127" s="240">
        <v>7342</v>
      </c>
      <c r="E127" s="240">
        <v>6642</v>
      </c>
      <c r="F127" s="240">
        <v>287.27755000000002</v>
      </c>
      <c r="G127" s="240">
        <v>3960.5572699999998</v>
      </c>
      <c r="H127" s="359">
        <f t="shared" si="8"/>
        <v>2681.4427300000002</v>
      </c>
      <c r="I127" s="360">
        <v>4999.86193</v>
      </c>
      <c r="J127" s="136"/>
      <c r="K127" s="128"/>
      <c r="L127" s="156"/>
      <c r="M127" s="156"/>
    </row>
    <row r="128" spans="2:13" s="23" customFormat="1" ht="14.1" customHeight="1" x14ac:dyDescent="0.25">
      <c r="B128" s="20"/>
      <c r="C128" s="266" t="s">
        <v>18</v>
      </c>
      <c r="D128" s="233">
        <f>D129+D130</f>
        <v>5439</v>
      </c>
      <c r="E128" s="233">
        <v>6205</v>
      </c>
      <c r="F128" s="233">
        <v>30.245619999999999</v>
      </c>
      <c r="G128" s="233">
        <v>5988.6856100000005</v>
      </c>
      <c r="H128" s="361">
        <f t="shared" si="8"/>
        <v>216.31438999999955</v>
      </c>
      <c r="I128" s="362">
        <v>4267.7380599999997</v>
      </c>
      <c r="J128" s="39"/>
      <c r="K128" s="128"/>
      <c r="L128" s="156"/>
      <c r="M128" s="156"/>
    </row>
    <row r="129" spans="2:13" ht="14.1" customHeight="1" x14ac:dyDescent="0.25">
      <c r="B129" s="9"/>
      <c r="C129" s="265" t="s">
        <v>40</v>
      </c>
      <c r="D129" s="240">
        <v>4939</v>
      </c>
      <c r="E129" s="240">
        <f>E128-E130</f>
        <v>5705</v>
      </c>
      <c r="F129" s="240">
        <v>28.38456</v>
      </c>
      <c r="G129" s="240">
        <v>5960.0131000000001</v>
      </c>
      <c r="H129" s="359">
        <f t="shared" si="8"/>
        <v>-255.01310000000012</v>
      </c>
      <c r="I129" s="360">
        <v>4256.46036</v>
      </c>
      <c r="J129" s="118"/>
      <c r="K129" s="128"/>
      <c r="L129" s="156"/>
      <c r="M129" s="156"/>
    </row>
    <row r="130" spans="2:13" ht="14.1" customHeight="1" x14ac:dyDescent="0.25">
      <c r="B130" s="20"/>
      <c r="C130" s="265" t="s">
        <v>41</v>
      </c>
      <c r="D130" s="240">
        <v>500</v>
      </c>
      <c r="E130" s="240">
        <v>500</v>
      </c>
      <c r="F130" s="240">
        <f>F128-F129</f>
        <v>1.8610599999999984</v>
      </c>
      <c r="G130" s="240">
        <f>G128-G129</f>
        <v>28.672510000000329</v>
      </c>
      <c r="H130" s="359">
        <f t="shared" si="8"/>
        <v>471.32748999999967</v>
      </c>
      <c r="I130" s="360">
        <f>I128-I129</f>
        <v>11.277699999999641</v>
      </c>
      <c r="J130" s="39"/>
      <c r="K130" s="128"/>
      <c r="L130" s="156"/>
      <c r="M130" s="156"/>
    </row>
    <row r="131" spans="2:13" ht="15.75" thickBot="1" x14ac:dyDescent="0.3">
      <c r="B131" s="9"/>
      <c r="C131" s="267" t="s">
        <v>81</v>
      </c>
      <c r="D131" s="257">
        <v>5922</v>
      </c>
      <c r="E131" s="257">
        <v>6897</v>
      </c>
      <c r="F131" s="257">
        <v>129.65701999999999</v>
      </c>
      <c r="G131" s="257">
        <v>2369.26782</v>
      </c>
      <c r="H131" s="363">
        <f t="shared" si="8"/>
        <v>4527.73218</v>
      </c>
      <c r="I131" s="364">
        <v>2394.44571</v>
      </c>
      <c r="J131" s="118"/>
      <c r="K131" s="128"/>
      <c r="L131" s="156"/>
      <c r="M131" s="156"/>
    </row>
    <row r="132" spans="2:13" s="70" customFormat="1" ht="15.75" thickBot="1" x14ac:dyDescent="0.3">
      <c r="B132" s="9"/>
      <c r="C132" s="263" t="s">
        <v>13</v>
      </c>
      <c r="D132" s="226">
        <v>129</v>
      </c>
      <c r="E132" s="226">
        <v>129</v>
      </c>
      <c r="F132" s="226"/>
      <c r="G132" s="226">
        <v>11.9689</v>
      </c>
      <c r="H132" s="378">
        <f t="shared" si="8"/>
        <v>117.0311</v>
      </c>
      <c r="I132" s="379">
        <v>12.06175</v>
      </c>
      <c r="J132" s="118"/>
      <c r="K132" s="128"/>
      <c r="L132" s="156"/>
      <c r="M132" s="156"/>
    </row>
    <row r="133" spans="2:13" s="70" customFormat="1" ht="18" thickBot="1" x14ac:dyDescent="0.3">
      <c r="B133" s="9"/>
      <c r="C133" s="268" t="s">
        <v>65</v>
      </c>
      <c r="D133" s="296">
        <v>2000</v>
      </c>
      <c r="E133" s="296">
        <v>2000</v>
      </c>
      <c r="F133" s="296">
        <v>12.927530000000001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42</v>
      </c>
      <c r="D134" s="226">
        <v>250</v>
      </c>
      <c r="E134" s="226">
        <v>250</v>
      </c>
      <c r="F134" s="226"/>
      <c r="G134" s="226">
        <v>21.2</v>
      </c>
      <c r="H134" s="230">
        <f t="shared" si="8"/>
        <v>228.8</v>
      </c>
      <c r="I134" s="231">
        <v>48.231999999999999</v>
      </c>
      <c r="J134" s="156"/>
      <c r="K134" s="128"/>
      <c r="L134" s="156"/>
      <c r="M134" s="156"/>
    </row>
    <row r="135" spans="2:13" s="70" customFormat="1" ht="15.75" thickBot="1" x14ac:dyDescent="0.3">
      <c r="B135" s="9"/>
      <c r="C135" s="219" t="s">
        <v>14</v>
      </c>
      <c r="D135" s="225"/>
      <c r="E135" s="225"/>
      <c r="F135" s="225"/>
      <c r="G135" s="225">
        <v>428</v>
      </c>
      <c r="H135" s="234">
        <f t="shared" si="8"/>
        <v>-428</v>
      </c>
      <c r="I135" s="297">
        <v>153</v>
      </c>
      <c r="J135" s="118"/>
      <c r="K135" s="128"/>
      <c r="L135" s="156"/>
      <c r="M135" s="156"/>
    </row>
    <row r="136" spans="2:13" s="3" customFormat="1" ht="16.5" thickBot="1" x14ac:dyDescent="0.3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2121.54376</v>
      </c>
      <c r="G136" s="186">
        <f>G117+G121+G122+G132+G133+G134+G135</f>
        <v>55040.806349999992</v>
      </c>
      <c r="H136" s="200">
        <f t="shared" si="8"/>
        <v>76824.193650000001</v>
      </c>
      <c r="I136" s="198">
        <f>I117+I120+I121+I122+I132+I133+I134+I135</f>
        <v>54346.325630000007</v>
      </c>
      <c r="J136" s="172"/>
      <c r="K136" s="128"/>
      <c r="L136" s="156"/>
      <c r="M136" s="156"/>
    </row>
    <row r="137" spans="2:13" s="3" customFormat="1" ht="14.25" customHeight="1" x14ac:dyDescent="0.25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25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25">
      <c r="B139" s="117"/>
      <c r="C139" s="202" t="s">
        <v>125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5" thickBot="1" x14ac:dyDescent="0.3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25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25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35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">
      <c r="B146" s="119"/>
      <c r="C146" s="418" t="s">
        <v>2</v>
      </c>
      <c r="D146" s="419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25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5" thickBot="1" x14ac:dyDescent="0.3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25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25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63.75" thickBot="1" x14ac:dyDescent="0.3">
      <c r="B155" s="119"/>
      <c r="C155" s="106" t="s">
        <v>19</v>
      </c>
      <c r="D155" s="113" t="s">
        <v>20</v>
      </c>
      <c r="E155" s="69" t="str">
        <f>F19</f>
        <v>LANDET KVANTUM UKE 15</v>
      </c>
      <c r="F155" s="69" t="str">
        <f>G19</f>
        <v>LANDET KVANTUM T.O.M UKE 15</v>
      </c>
      <c r="G155" s="69" t="str">
        <f>I19</f>
        <v>RESTKVOTER</v>
      </c>
      <c r="H155" s="92" t="str">
        <f>J19</f>
        <v>LANDET KVANTUM T.O.M. UKE 15 2018</v>
      </c>
      <c r="I155" s="118"/>
      <c r="J155" s="118"/>
      <c r="K155" s="120"/>
      <c r="L155" s="118"/>
      <c r="M155" s="118"/>
    </row>
    <row r="156" spans="1:13" ht="15" customHeight="1" thickBot="1" x14ac:dyDescent="0.3">
      <c r="B156" s="119"/>
      <c r="C156" s="111" t="s">
        <v>5</v>
      </c>
      <c r="D156" s="183">
        <v>34571</v>
      </c>
      <c r="E156" s="183">
        <v>22.686350000000001</v>
      </c>
      <c r="F156" s="183">
        <v>2549.1246000000001</v>
      </c>
      <c r="G156" s="183">
        <f>D156-F156</f>
        <v>32021.875400000001</v>
      </c>
      <c r="H156" s="220">
        <v>1501.0458599999999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4" t="s">
        <v>41</v>
      </c>
      <c r="D157" s="183">
        <v>100</v>
      </c>
      <c r="E157" s="183"/>
      <c r="F157" s="183">
        <v>6.9429999999999996</v>
      </c>
      <c r="G157" s="183">
        <f>D157-F157</f>
        <v>93.057000000000002</v>
      </c>
      <c r="H157" s="220">
        <v>1.1311800000000001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">
      <c r="A159" s="118"/>
      <c r="B159" s="119"/>
      <c r="C159" s="112" t="s">
        <v>52</v>
      </c>
      <c r="D159" s="185">
        <f>SUM(D156:D158)</f>
        <v>34705</v>
      </c>
      <c r="E159" s="185">
        <f>SUM(E156:E158)</f>
        <v>22.686350000000001</v>
      </c>
      <c r="F159" s="185">
        <f>SUM(F156:F158)</f>
        <v>2556.0676000000003</v>
      </c>
      <c r="G159" s="185">
        <f>D159-F159</f>
        <v>32148.932399999998</v>
      </c>
      <c r="H159" s="207">
        <f>SUM(H156:H158)</f>
        <v>1502.17704</v>
      </c>
      <c r="I159" s="118"/>
      <c r="J159" s="118"/>
      <c r="K159" s="120"/>
      <c r="L159" s="118"/>
      <c r="M159" s="118"/>
    </row>
    <row r="160" spans="1:13" ht="21" customHeight="1" thickBot="1" x14ac:dyDescent="0.3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35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25">
      <c r="B162" s="415" t="s">
        <v>1</v>
      </c>
      <c r="C162" s="416"/>
      <c r="D162" s="416"/>
      <c r="E162" s="416"/>
      <c r="F162" s="416"/>
      <c r="G162" s="416"/>
      <c r="H162" s="416"/>
      <c r="I162" s="416"/>
      <c r="J162" s="416"/>
      <c r="K162" s="417"/>
      <c r="L162" s="190"/>
      <c r="M162" s="190"/>
    </row>
    <row r="163" spans="1:13" ht="6" customHeight="1" thickBot="1" x14ac:dyDescent="0.3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">
      <c r="B164" s="29"/>
      <c r="C164" s="418" t="s">
        <v>2</v>
      </c>
      <c r="D164" s="419"/>
      <c r="E164" s="418" t="s">
        <v>53</v>
      </c>
      <c r="F164" s="419"/>
      <c r="G164" s="418" t="s">
        <v>54</v>
      </c>
      <c r="H164" s="419"/>
      <c r="I164" s="83"/>
      <c r="J164" s="83"/>
      <c r="K164" s="30"/>
      <c r="L164" s="143"/>
      <c r="M164" s="143"/>
    </row>
    <row r="165" spans="1:13" ht="14.25" customHeight="1" x14ac:dyDescent="0.25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25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5" customHeight="1" x14ac:dyDescent="0.25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5" customHeight="1" x14ac:dyDescent="0.25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25">
      <c r="B173" s="420" t="s">
        <v>8</v>
      </c>
      <c r="C173" s="421"/>
      <c r="D173" s="421"/>
      <c r="E173" s="421"/>
      <c r="F173" s="421"/>
      <c r="G173" s="421"/>
      <c r="H173" s="421"/>
      <c r="I173" s="421"/>
      <c r="J173" s="421"/>
      <c r="K173" s="422"/>
      <c r="L173" s="190"/>
      <c r="M173" s="190"/>
    </row>
    <row r="174" spans="1:13" ht="4.5" customHeight="1" thickBot="1" x14ac:dyDescent="0.3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8" thickBot="1" x14ac:dyDescent="0.3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15</v>
      </c>
      <c r="G175" s="69" t="str">
        <f>G19</f>
        <v>LANDET KVANTUM T.O.M UKE 15</v>
      </c>
      <c r="H175" s="69" t="str">
        <f>I19</f>
        <v>RESTKVOTER</v>
      </c>
      <c r="I175" s="92" t="str">
        <f>J19</f>
        <v>LANDET KVANTUM T.O.M. UKE 15 2018</v>
      </c>
      <c r="J175" s="143"/>
      <c r="K175" s="30"/>
      <c r="L175" s="143"/>
      <c r="M175" s="143"/>
    </row>
    <row r="176" spans="1:13" ht="14.1" customHeight="1" x14ac:dyDescent="0.25">
      <c r="B176" s="49"/>
      <c r="C176" s="107" t="s">
        <v>16</v>
      </c>
      <c r="D176" s="227">
        <f t="shared" ref="D176" si="9">D177+D178+D179+D180</f>
        <v>34489</v>
      </c>
      <c r="E176" s="227">
        <f>E177+E178+E179+E180</f>
        <v>39828</v>
      </c>
      <c r="F176" s="227">
        <f>F177+F178+F179+F180</f>
        <v>90.579800000000006</v>
      </c>
      <c r="G176" s="227">
        <f t="shared" ref="G176:H176" si="10">G177+G178+G179+G180</f>
        <v>6559.8881099999999</v>
      </c>
      <c r="H176" s="305">
        <f t="shared" si="10"/>
        <v>33268.11189</v>
      </c>
      <c r="I176" s="310">
        <f>I177+I178+I179+I180</f>
        <v>12142.477359999999</v>
      </c>
      <c r="J176" s="80"/>
      <c r="K176" s="57"/>
      <c r="L176" s="192"/>
      <c r="M176" s="192"/>
    </row>
    <row r="177" spans="1:13" ht="14.1" customHeight="1" x14ac:dyDescent="0.25">
      <c r="B177" s="49"/>
      <c r="C177" s="294" t="s">
        <v>74</v>
      </c>
      <c r="D177" s="288">
        <v>21527</v>
      </c>
      <c r="E177" s="288">
        <v>25497</v>
      </c>
      <c r="F177" s="288"/>
      <c r="G177" s="288">
        <v>4916.0803999999998</v>
      </c>
      <c r="H177" s="303">
        <f t="shared" ref="H177:H182" si="11">E177-G177</f>
        <v>20580.919600000001</v>
      </c>
      <c r="I177" s="308">
        <v>11094.088019999999</v>
      </c>
      <c r="J177" s="80"/>
      <c r="K177" s="57"/>
      <c r="L177" s="192"/>
      <c r="M177" s="192"/>
    </row>
    <row r="178" spans="1:13" ht="14.1" customHeight="1" x14ac:dyDescent="0.25">
      <c r="B178" s="49"/>
      <c r="C178" s="108" t="s">
        <v>11</v>
      </c>
      <c r="D178" s="288">
        <v>5603</v>
      </c>
      <c r="E178" s="288">
        <v>6636</v>
      </c>
      <c r="F178" s="288"/>
      <c r="G178" s="288">
        <v>624.23595</v>
      </c>
      <c r="H178" s="303">
        <f t="shared" si="11"/>
        <v>6011.7640499999998</v>
      </c>
      <c r="I178" s="308">
        <v>477.17430000000002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47</v>
      </c>
      <c r="D179" s="288">
        <v>1693</v>
      </c>
      <c r="E179" s="288">
        <v>1793</v>
      </c>
      <c r="F179" s="288">
        <v>66.296999999999997</v>
      </c>
      <c r="G179" s="288">
        <v>946.25156000000004</v>
      </c>
      <c r="H179" s="303">
        <f t="shared" si="11"/>
        <v>846.74843999999996</v>
      </c>
      <c r="I179" s="308">
        <v>512.82064000000003</v>
      </c>
      <c r="J179" s="80"/>
      <c r="K179" s="57"/>
      <c r="L179" s="192"/>
      <c r="M179" s="192"/>
    </row>
    <row r="180" spans="1:13" ht="14.25" customHeight="1" thickBot="1" x14ac:dyDescent="0.3">
      <c r="B180" s="49"/>
      <c r="C180" s="444" t="s">
        <v>46</v>
      </c>
      <c r="D180" s="288">
        <v>5666</v>
      </c>
      <c r="E180" s="288">
        <v>5902</v>
      </c>
      <c r="F180" s="288">
        <v>24.282800000000002</v>
      </c>
      <c r="G180" s="288">
        <v>73.3202</v>
      </c>
      <c r="H180" s="303">
        <f t="shared" si="11"/>
        <v>5828.6797999999999</v>
      </c>
      <c r="I180" s="308">
        <v>58.394399999999997</v>
      </c>
      <c r="J180" s="80"/>
      <c r="K180" s="57"/>
      <c r="L180" s="192"/>
      <c r="M180" s="192"/>
    </row>
    <row r="181" spans="1:13" ht="14.1" customHeight="1" thickBot="1" x14ac:dyDescent="0.3">
      <c r="B181" s="49"/>
      <c r="C181" s="111" t="s">
        <v>38</v>
      </c>
      <c r="D181" s="289">
        <v>5500</v>
      </c>
      <c r="E181" s="289">
        <v>5500</v>
      </c>
      <c r="F181" s="289">
        <v>268.50236000000001</v>
      </c>
      <c r="G181" s="289">
        <v>420.38476000000003</v>
      </c>
      <c r="H181" s="307">
        <f t="shared" si="11"/>
        <v>5079.6152400000001</v>
      </c>
      <c r="I181" s="312">
        <v>102.33868</v>
      </c>
      <c r="J181" s="80"/>
      <c r="K181" s="57"/>
      <c r="L181" s="192"/>
      <c r="M181" s="192"/>
    </row>
    <row r="182" spans="1:13" ht="14.1" customHeight="1" x14ac:dyDescent="0.25">
      <c r="B182" s="49"/>
      <c r="C182" s="107" t="s">
        <v>17</v>
      </c>
      <c r="D182" s="227">
        <v>8000</v>
      </c>
      <c r="E182" s="227">
        <v>8000</v>
      </c>
      <c r="F182" s="227">
        <f>F183+F184</f>
        <v>23.801549999999999</v>
      </c>
      <c r="G182" s="227">
        <f>G183+G184</f>
        <v>1102.6985399999999</v>
      </c>
      <c r="H182" s="305">
        <f t="shared" si="11"/>
        <v>6897.3014600000006</v>
      </c>
      <c r="I182" s="310">
        <f>I183+I184</f>
        <v>1600.4814999999999</v>
      </c>
      <c r="J182" s="80"/>
      <c r="K182" s="57"/>
      <c r="L182" s="192"/>
      <c r="M182" s="192"/>
    </row>
    <row r="183" spans="1:13" ht="14.1" customHeight="1" x14ac:dyDescent="0.25">
      <c r="B183" s="49"/>
      <c r="C183" s="108" t="s">
        <v>29</v>
      </c>
      <c r="D183" s="288"/>
      <c r="E183" s="288"/>
      <c r="F183" s="288"/>
      <c r="G183" s="288">
        <v>159.72981999999999</v>
      </c>
      <c r="H183" s="303"/>
      <c r="I183" s="308">
        <v>850.22119999999995</v>
      </c>
      <c r="J183" s="80"/>
      <c r="K183" s="57"/>
      <c r="L183" s="192"/>
      <c r="M183" s="192"/>
    </row>
    <row r="184" spans="1:13" ht="14.1" customHeight="1" thickBot="1" x14ac:dyDescent="0.3">
      <c r="B184" s="49"/>
      <c r="C184" s="110" t="s">
        <v>48</v>
      </c>
      <c r="D184" s="229"/>
      <c r="E184" s="229"/>
      <c r="F184" s="229">
        <v>23.801549999999999</v>
      </c>
      <c r="G184" s="229">
        <v>942.96871999999996</v>
      </c>
      <c r="H184" s="306"/>
      <c r="I184" s="311">
        <v>750.26030000000003</v>
      </c>
      <c r="J184" s="83"/>
      <c r="K184" s="57"/>
      <c r="L184" s="192"/>
      <c r="M184" s="192"/>
    </row>
    <row r="185" spans="1:13" ht="14.1" customHeight="1" thickBot="1" x14ac:dyDescent="0.3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09" t="s">
        <v>49</v>
      </c>
      <c r="D186" s="228"/>
      <c r="E186" s="228"/>
      <c r="F186" s="228">
        <v>0.84653</v>
      </c>
      <c r="G186" s="228">
        <v>20.58501</v>
      </c>
      <c r="H186" s="304">
        <f>E186-G186</f>
        <v>-20.58501</v>
      </c>
      <c r="I186" s="309">
        <v>18.919270000000001</v>
      </c>
      <c r="J186" s="80"/>
      <c r="K186" s="57"/>
      <c r="L186" s="192"/>
      <c r="M186" s="192"/>
    </row>
    <row r="187" spans="1:13" ht="16.5" thickBot="1" x14ac:dyDescent="0.3">
      <c r="A187" s="3"/>
      <c r="B187" s="29"/>
      <c r="C187" s="112" t="s">
        <v>9</v>
      </c>
      <c r="D187" s="186">
        <f>D176+D181+D182+D185</f>
        <v>47999</v>
      </c>
      <c r="E187" s="186">
        <f>E176+E181+E182+E185</f>
        <v>53338</v>
      </c>
      <c r="F187" s="186">
        <f>F176+F181+F182+F185+F186</f>
        <v>383.73024000000004</v>
      </c>
      <c r="G187" s="186">
        <f>G176+G181+G182+G185+G186</f>
        <v>8103.7995700000001</v>
      </c>
      <c r="H187" s="200">
        <f>H176+H181+H182+H185+H186</f>
        <v>45234.200429999997</v>
      </c>
      <c r="I187" s="198">
        <f>I176+I181+I182+I185+I186</f>
        <v>13864.300810000001</v>
      </c>
      <c r="J187" s="177"/>
      <c r="K187" s="57"/>
      <c r="L187" s="192"/>
      <c r="M187" s="192"/>
    </row>
    <row r="188" spans="1:13" ht="14.1" customHeight="1" x14ac:dyDescent="0.25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.75" thickBot="1" x14ac:dyDescent="0.3">
      <c r="B189" s="58"/>
      <c r="C189" s="411" t="s">
        <v>122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25"/>
    <row r="191" spans="1:13" s="40" customFormat="1" ht="17.100000000000001" customHeight="1" thickBot="1" x14ac:dyDescent="0.3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25">
      <c r="B192" s="415" t="s">
        <v>1</v>
      </c>
      <c r="C192" s="416"/>
      <c r="D192" s="416"/>
      <c r="E192" s="416"/>
      <c r="F192" s="416"/>
      <c r="G192" s="416"/>
      <c r="H192" s="416"/>
      <c r="I192" s="416"/>
      <c r="J192" s="416"/>
      <c r="K192" s="417"/>
      <c r="L192" s="190"/>
      <c r="M192" s="190"/>
    </row>
    <row r="193" spans="2:13" ht="6" customHeight="1" thickBot="1" x14ac:dyDescent="0.3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">
      <c r="B194" s="72"/>
      <c r="C194" s="418" t="s">
        <v>2</v>
      </c>
      <c r="D194" s="419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25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25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25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25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25">
      <c r="B202" s="420" t="s">
        <v>8</v>
      </c>
      <c r="C202" s="421"/>
      <c r="D202" s="421"/>
      <c r="E202" s="421"/>
      <c r="F202" s="421"/>
      <c r="G202" s="421"/>
      <c r="H202" s="421"/>
      <c r="I202" s="421"/>
      <c r="J202" s="421"/>
      <c r="K202" s="422"/>
      <c r="L202" s="190"/>
      <c r="M202" s="190"/>
    </row>
    <row r="203" spans="2:13" ht="6" customHeight="1" thickBot="1" x14ac:dyDescent="0.3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">
      <c r="B204" s="82"/>
      <c r="C204" s="106" t="s">
        <v>19</v>
      </c>
      <c r="D204" s="113" t="s">
        <v>20</v>
      </c>
      <c r="E204" s="69" t="str">
        <f>F19</f>
        <v>LANDET KVANTUM UKE 15</v>
      </c>
      <c r="F204" s="69" t="str">
        <f>G19</f>
        <v>LANDET KVANTUM T.O.M UKE 15</v>
      </c>
      <c r="G204" s="69" t="str">
        <f>I19</f>
        <v>RESTKVOTER</v>
      </c>
      <c r="H204" s="92" t="str">
        <f>J19</f>
        <v>LANDET KVANTUM T.O.M. UKE 15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">
      <c r="B205" s="94"/>
      <c r="C205" s="111" t="s">
        <v>51</v>
      </c>
      <c r="D205" s="183">
        <v>1100</v>
      </c>
      <c r="E205" s="183">
        <v>10.701420000000001</v>
      </c>
      <c r="F205" s="183">
        <v>181.89932999999999</v>
      </c>
      <c r="G205" s="183">
        <f>D205-F205</f>
        <v>918.10067000000004</v>
      </c>
      <c r="H205" s="220">
        <v>253.73221000000001</v>
      </c>
      <c r="I205" s="95"/>
      <c r="J205" s="162"/>
      <c r="K205" s="96"/>
      <c r="L205" s="100"/>
      <c r="M205" s="100"/>
    </row>
    <row r="206" spans="2:13" ht="14.1" customHeight="1" thickBot="1" x14ac:dyDescent="0.3">
      <c r="B206" s="82"/>
      <c r="C206" s="114" t="s">
        <v>45</v>
      </c>
      <c r="D206" s="183">
        <v>3472</v>
      </c>
      <c r="E206" s="183">
        <v>8.2289700000000003</v>
      </c>
      <c r="F206" s="183">
        <v>864.14</v>
      </c>
      <c r="G206" s="183">
        <f t="shared" ref="G206:G208" si="12">D206-F206</f>
        <v>2607.86</v>
      </c>
      <c r="H206" s="220">
        <v>1471.7143100000001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">
      <c r="B208" s="89"/>
      <c r="C208" s="109" t="s">
        <v>56</v>
      </c>
      <c r="D208" s="184"/>
      <c r="E208" s="184"/>
      <c r="F208" s="184">
        <v>8.097E-2</v>
      </c>
      <c r="G208" s="183">
        <f t="shared" si="12"/>
        <v>-8.097E-2</v>
      </c>
      <c r="H208" s="221">
        <v>1.593E-2</v>
      </c>
      <c r="I208" s="90"/>
      <c r="J208" s="90"/>
      <c r="K208" s="91"/>
      <c r="L208" s="193"/>
      <c r="M208" s="193"/>
    </row>
    <row r="209" spans="2:13" ht="16.5" thickBot="1" x14ac:dyDescent="0.3">
      <c r="B209" s="82"/>
      <c r="C209" s="112" t="s">
        <v>52</v>
      </c>
      <c r="D209" s="185">
        <f>D195</f>
        <v>4622</v>
      </c>
      <c r="E209" s="185">
        <f>SUM(E205:E208)</f>
        <v>18.930390000000003</v>
      </c>
      <c r="F209" s="185">
        <f>SUM(F205:F208)</f>
        <v>1047.67938</v>
      </c>
      <c r="G209" s="185">
        <f>D209-F209</f>
        <v>3574.32062</v>
      </c>
      <c r="H209" s="207">
        <f>H205+H206+H207+H208</f>
        <v>1725.96985</v>
      </c>
      <c r="I209" s="80"/>
      <c r="J209" s="80"/>
      <c r="K209" s="71"/>
      <c r="L209" s="118"/>
      <c r="M209" s="118"/>
    </row>
    <row r="210" spans="2:13" s="70" customFormat="1" ht="9" customHeight="1" x14ac:dyDescent="0.25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25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25">
      <c r="B220" s="415" t="s">
        <v>1</v>
      </c>
      <c r="C220" s="416"/>
      <c r="D220" s="416"/>
      <c r="E220" s="416"/>
      <c r="F220" s="416"/>
      <c r="G220" s="416"/>
      <c r="H220" s="416"/>
      <c r="I220" s="416"/>
      <c r="J220" s="416"/>
      <c r="K220" s="417"/>
      <c r="L220" s="190"/>
      <c r="M220" s="190"/>
    </row>
    <row r="221" spans="2:13" ht="6" customHeight="1" thickBot="1" x14ac:dyDescent="0.3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">
      <c r="B222" s="142"/>
      <c r="C222" s="418" t="s">
        <v>97</v>
      </c>
      <c r="D222" s="419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25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25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25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">
      <c r="B228" s="82"/>
      <c r="C228" s="410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25">
      <c r="B229" s="420" t="s">
        <v>8</v>
      </c>
      <c r="C229" s="421"/>
      <c r="D229" s="421"/>
      <c r="E229" s="421"/>
      <c r="F229" s="421"/>
      <c r="G229" s="421"/>
      <c r="H229" s="421"/>
      <c r="I229" s="421"/>
      <c r="J229" s="421"/>
      <c r="K229" s="422"/>
      <c r="L229" s="190"/>
      <c r="M229" s="190"/>
    </row>
    <row r="230" spans="2:13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">
      <c r="B231" s="82"/>
      <c r="C231" s="399" t="s">
        <v>90</v>
      </c>
      <c r="D231" s="400" t="s">
        <v>91</v>
      </c>
      <c r="E231" s="401" t="str">
        <f>E204</f>
        <v>LANDET KVANTUM UKE 15</v>
      </c>
      <c r="F231" s="401" t="str">
        <f>F204</f>
        <v>LANDET KVANTUM T.O.M UKE 15</v>
      </c>
      <c r="G231" s="401" t="s">
        <v>62</v>
      </c>
      <c r="H231" s="402" t="str">
        <f>H204</f>
        <v>LANDET KVANTUM T.O.M. UKE 15 2018</v>
      </c>
      <c r="J231" s="80"/>
      <c r="K231" s="120"/>
      <c r="L231" s="118"/>
      <c r="M231" s="118"/>
    </row>
    <row r="232" spans="2:13" s="97" customFormat="1" ht="14.1" customHeight="1" thickBot="1" x14ac:dyDescent="0.3">
      <c r="B232" s="161"/>
      <c r="C232" s="111" t="s">
        <v>92</v>
      </c>
      <c r="D232" s="412">
        <v>1708</v>
      </c>
      <c r="E232" s="403">
        <f>SUM(E233:E234)</f>
        <v>87.305999999999997</v>
      </c>
      <c r="F232" s="403">
        <f>SUM(F233:F234)</f>
        <v>1412.0515499999999</v>
      </c>
      <c r="G232" s="412">
        <f>D232-F232</f>
        <v>295.94845000000009</v>
      </c>
      <c r="H232" s="403">
        <f>SUM(H233:H234)</f>
        <v>1874.3126999999999</v>
      </c>
      <c r="J232" s="162"/>
      <c r="K232" s="96"/>
      <c r="L232" s="100"/>
      <c r="M232" s="100"/>
    </row>
    <row r="233" spans="2:13" s="97" customFormat="1" ht="14.1" customHeight="1" thickBot="1" x14ac:dyDescent="0.3">
      <c r="B233" s="161"/>
      <c r="C233" s="404" t="s">
        <v>80</v>
      </c>
      <c r="D233" s="413"/>
      <c r="E233" s="405">
        <v>64.768000000000001</v>
      </c>
      <c r="F233" s="405">
        <v>1101.9075499999999</v>
      </c>
      <c r="G233" s="413"/>
      <c r="H233" s="405">
        <v>1475.223</v>
      </c>
      <c r="J233" s="162"/>
      <c r="K233" s="96"/>
      <c r="L233" s="100"/>
      <c r="M233" s="100"/>
    </row>
    <row r="234" spans="2:13" s="97" customFormat="1" ht="14.1" customHeight="1" thickBot="1" x14ac:dyDescent="0.3">
      <c r="B234" s="161"/>
      <c r="C234" s="404" t="s">
        <v>81</v>
      </c>
      <c r="D234" s="414"/>
      <c r="E234" s="406">
        <v>22.538</v>
      </c>
      <c r="F234" s="406">
        <v>310.14400000000001</v>
      </c>
      <c r="G234" s="414"/>
      <c r="H234" s="406">
        <v>399.08969999999999</v>
      </c>
      <c r="J234" s="162"/>
      <c r="K234" s="96"/>
      <c r="L234" s="100"/>
      <c r="M234" s="100"/>
    </row>
    <row r="235" spans="2:13" s="97" customFormat="1" ht="14.1" customHeight="1" thickBot="1" x14ac:dyDescent="0.3">
      <c r="B235" s="161"/>
      <c r="C235" s="111" t="s">
        <v>93</v>
      </c>
      <c r="D235" s="412">
        <v>855</v>
      </c>
      <c r="E235" s="403">
        <f>SUM(E236:E237)</f>
        <v>0</v>
      </c>
      <c r="F235" s="403">
        <f>SUM(F236:F237)</f>
        <v>0</v>
      </c>
      <c r="G235" s="412">
        <f>D235-F235</f>
        <v>855</v>
      </c>
      <c r="H235" s="403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4" t="s">
        <v>80</v>
      </c>
      <c r="D236" s="413"/>
      <c r="E236" s="405"/>
      <c r="F236" s="405"/>
      <c r="G236" s="413"/>
      <c r="H236" s="405"/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4" t="s">
        <v>81</v>
      </c>
      <c r="D237" s="414"/>
      <c r="E237" s="406"/>
      <c r="F237" s="406"/>
      <c r="G237" s="414"/>
      <c r="H237" s="406"/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94</v>
      </c>
      <c r="D238" s="412">
        <v>0</v>
      </c>
      <c r="E238" s="403">
        <f>SUM(E239:E240)</f>
        <v>0</v>
      </c>
      <c r="F238" s="403">
        <f>SUM(F239:F240)</f>
        <v>0</v>
      </c>
      <c r="G238" s="412">
        <f>D238-F238</f>
        <v>0</v>
      </c>
      <c r="H238" s="403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4" t="s">
        <v>80</v>
      </c>
      <c r="D239" s="413"/>
      <c r="E239" s="405"/>
      <c r="F239" s="405"/>
      <c r="G239" s="413"/>
      <c r="H239" s="405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4" t="s">
        <v>81</v>
      </c>
      <c r="D240" s="414"/>
      <c r="E240" s="406"/>
      <c r="F240" s="406"/>
      <c r="G240" s="414"/>
      <c r="H240" s="406"/>
      <c r="J240" s="162"/>
      <c r="K240" s="96"/>
      <c r="L240" s="100"/>
      <c r="M240" s="100"/>
    </row>
    <row r="241" spans="2:13" s="97" customFormat="1" ht="14.1" customHeight="1" thickBot="1" x14ac:dyDescent="0.3">
      <c r="B241" s="89"/>
      <c r="C241" s="109" t="s">
        <v>56</v>
      </c>
      <c r="D241" s="407"/>
      <c r="E241" s="221"/>
      <c r="F241" s="221"/>
      <c r="G241" s="408"/>
      <c r="H241" s="221"/>
      <c r="J241" s="90"/>
      <c r="K241" s="91"/>
      <c r="L241" s="193"/>
      <c r="M241" s="193"/>
    </row>
    <row r="242" spans="2:13" ht="16.5" thickBot="1" x14ac:dyDescent="0.3">
      <c r="B242" s="82"/>
      <c r="C242" s="112" t="s">
        <v>52</v>
      </c>
      <c r="D242" s="409">
        <f>SUM(D232:D241)</f>
        <v>2563</v>
      </c>
      <c r="E242" s="185">
        <f>E232+E235+E238+E241</f>
        <v>87.305999999999997</v>
      </c>
      <c r="F242" s="185">
        <f>F232+F235+F238+F241</f>
        <v>1412.0515499999999</v>
      </c>
      <c r="G242" s="409">
        <f>SUM(G232:G241)</f>
        <v>1150.9484500000001</v>
      </c>
      <c r="H242" s="185">
        <f>H232+H235+H238+H241</f>
        <v>1874.3126999999999</v>
      </c>
      <c r="J242" s="80"/>
      <c r="K242" s="120"/>
      <c r="L242" s="118"/>
      <c r="M242" s="118"/>
    </row>
    <row r="243" spans="2:13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25"/>
    <row r="247" spans="2:13" ht="14.1" hidden="1" customHeight="1" x14ac:dyDescent="0.25"/>
    <row r="248" spans="2:13" ht="14.1" hidden="1" customHeight="1" x14ac:dyDescent="0.25"/>
    <row r="249" spans="2:13" ht="14.1" hidden="1" customHeight="1" x14ac:dyDescent="0.25">
      <c r="G249" s="64"/>
    </row>
    <row r="250" spans="2:13" ht="14.1" hidden="1" customHeight="1" x14ac:dyDescent="0.25">
      <c r="F250" s="64"/>
    </row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B2:K2"/>
    <mergeCell ref="B7:K7"/>
    <mergeCell ref="C9:D9"/>
    <mergeCell ref="E9:F9"/>
    <mergeCell ref="G9:H9"/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15
&amp;"-,Normal"&amp;11(iht. motatte landings- og sluttsedler fra fiskesalgslagene; alle tallstørrelser i hele tonn)&amp;R16.04.2019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UKE_15_2019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2019-04-16T08:34:04Z</dcterms:modified>
</cp:coreProperties>
</file>