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15\"/>
    </mc:Choice>
  </mc:AlternateContent>
  <bookViews>
    <workbookView xWindow="0" yWindow="0" windowWidth="28800" windowHeight="14820" tabRatio="413"/>
  </bookViews>
  <sheets>
    <sheet name="UKE_15_2020" sheetId="1" r:id="rId1"/>
  </sheets>
  <definedNames>
    <definedName name="Z_14D440E4_F18A_4F78_9989_38C1B133222D_.wvu.Cols" localSheetId="0" hidden="1">UKE_15_2020!#REF!</definedName>
    <definedName name="Z_14D440E4_F18A_4F78_9989_38C1B133222D_.wvu.PrintArea" localSheetId="0" hidden="1">UKE_15_2020!$B$1:$M$249</definedName>
    <definedName name="Z_14D440E4_F18A_4F78_9989_38C1B133222D_.wvu.Rows" localSheetId="0" hidden="1">UKE_15_2020!$361:$1048576,UKE_15_2020!$250:$360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F36" i="1"/>
  <c r="J32" i="1" l="1"/>
  <c r="I132" i="1" l="1"/>
  <c r="F31" i="1" l="1"/>
  <c r="J24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J23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<sst xmlns="http://schemas.openxmlformats.org/spreadsheetml/2006/main" count="258" uniqueCount="136">
  <si>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</si>
  <si>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</si>
  <si>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</si>
  <si>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</si>
  <si>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</si>
  <si>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</si>
  <si>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</si>
  <si>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</si>
  <si>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</si>
  <si>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</si>
  <si>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</si>
  <si>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</si>
  <si>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</si>
  <si>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</si>
  <si>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</si>
  <si>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</si>
  <si>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</si>
  <si>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</si>
  <si>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</si>
  <si>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</si>
  <si>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</si>
  <si>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</si>
  <si>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</si>
  <si>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</si>
  <si>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</si>
  <si>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</si>
  <si>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</si>
  <si>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</si>
  <si>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</si>
  <si>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</si>
  <si>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</si>
  <si>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</si>
  <si>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</si>
  <si>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</si>
  <si>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</si>
  <si>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</si>
  <si>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</si>
  <si>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</si>
  <si>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</si>
  <si>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</si>
  <si>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</si>
  <si>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</si>
  <si>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</si>
  <si>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</si>
  <si>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</si>
  <si>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</si>
  <si>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</si>
  <si>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</si>
  <si>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</si>
  <si>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</si>
  <si>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</si>
  <si>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</si>
  <si>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</si>
  <si>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</si>
  <si>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</si>
  <si>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</si>
  <si>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</si>
  <si>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</si>
  <si>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</si>
  <si>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</si>
  <si>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</si>
  <si>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</si>
  <si>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</si>
  <si>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</si>
  <si>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</si>
  <si>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</si>
  <si>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</si>
  <si>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</si>
  <si>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</si>
  <si>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</si>
  <si>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</si>
  <si>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</si>
  <si>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</si>
  <si>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</si>
  <si>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</si>
  <si>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</si>
  <si>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</si>
  <si>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</si>
  <si>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</si>
  <si>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</si>
  <si>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</si>
  <si>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</si>
  <si>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</si>
  <si>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</si>
  <si>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</si>
  <si>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</si>
  <si>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</si>
  <si>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</si>
  <si>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</si>
  <si>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</si>
  <si>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</si>
  <si>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</si>
  <si>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</si>
  <si>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</si>
  <si>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</si>
  <si>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</si>
  <si>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</si>
  <si>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</si>
  <si>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</si>
  <si>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</si>
  <si>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</si>
  <si>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</si>
  <si>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</si>
  <si>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</si>
  <si>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</si>
  <si>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</si>
  <si>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</si>
  <si>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</si>
  <si>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</si>
  <si>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</si>
  <si>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</si>
  <si>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</si>
  <si>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</si>
  <si>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</si>
  <si>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</si>
  <si>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</si>
  <si>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</si>
  <si>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</si>
  <si>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</si>
  <si>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</si>
  <si>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</si>
  <si>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</si>
  <si>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</si>
  <si>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</si>
  <si>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</si>
  <si>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</si>
  <si>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</si>
  <si>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</si>
  <si>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</si>
  <si>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</si>
  <si>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15</t>
  </si>
  <si>
    <t>LANDET KVANTUM T.O.M UKE 15</t>
  </si>
  <si>
    <t>LANDET KVANTUM T.O.M. UKE 15 2019</t>
  </si>
  <si>
    <r>
      <t xml:space="preserve">3 </t>
    </r>
    <r>
      <rPr>
        <sz val="9"/>
        <color theme="1"/>
        <rFont val="Calibri"/>
        <family val="2"/>
      </rPr>
      <t>Registrert rekreasjonsfiske utgjør 1 253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</si>
  <si>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</si>
  <si>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135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</si>
</sst>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5" fillId="0" borderId="0"/>
    <xf numFmtId="49" fontId="65" fillId="0" borderId="0"/>
    <xf numFmtId="49" fontId="65" fillId="0" borderId="0"/>
    <xf numFmtId="0" fontId="65" fillId="0" borderId="0"/>
    <xf numFmtId="0" fontId="65" fillId="0" borderId="0"/>
  </cellStyleXfs>
  <cellXfs count="43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7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72" zoomScaleNormal="115" workbookViewId="0">
      <selection activeCell="I77" sqref="I77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10" width="18.33203125" style="70" customWidth="1"/>
    <col min="11" max="11" width="0.6640625" style="5" customWidth="1"/>
    <col min="12" max="12" width="0.664062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18" t="s">
        <v>102</v>
      </c>
      <c r="C2" s="419"/>
      <c r="D2" s="419"/>
      <c r="E2" s="419"/>
      <c r="F2" s="419"/>
      <c r="G2" s="419"/>
      <c r="H2" s="419"/>
      <c r="I2" s="419"/>
      <c r="J2" s="419"/>
      <c r="K2" s="420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4"/>
      <c r="M7" s="204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127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1" t="s">
        <v>129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4"/>
      <c r="M17" s="204"/>
    </row>
    <row r="18" spans="1:13" ht="12" customHeight="1" thickBot="1" x14ac:dyDescent="0.35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3" t="s">
        <v>70</v>
      </c>
      <c r="E19" s="323" t="s">
        <v>98</v>
      </c>
      <c r="F19" s="324" t="s">
        <v>130</v>
      </c>
      <c r="G19" s="324" t="s">
        <v>131</v>
      </c>
      <c r="H19" s="324" t="s">
        <v>69</v>
      </c>
      <c r="I19" s="324" t="s">
        <v>62</v>
      </c>
      <c r="J19" s="325" t="s">
        <v>132</v>
      </c>
      <c r="K19" s="116"/>
      <c r="L19" s="4"/>
      <c r="M19" s="4"/>
    </row>
    <row r="20" spans="1:13" ht="14.1" customHeight="1" x14ac:dyDescent="0.3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1399.6098</v>
      </c>
      <c r="G20" s="312">
        <f>G21+G22</f>
        <v>45874.058779999999</v>
      </c>
      <c r="H20" s="326"/>
      <c r="I20" s="326">
        <f>I22+I21</f>
        <v>60101.941220000001</v>
      </c>
      <c r="J20" s="327">
        <f>J22+J21</f>
        <v>34180.525410000002</v>
      </c>
      <c r="K20" s="128"/>
      <c r="L20" s="156"/>
      <c r="M20" s="156"/>
    </row>
    <row r="21" spans="1:13" ht="14.1" customHeight="1" x14ac:dyDescent="0.3">
      <c r="B21" s="119"/>
      <c r="C21" s="259" t="s">
        <v>12</v>
      </c>
      <c r="D21" s="313">
        <v>105960</v>
      </c>
      <c r="E21" s="313">
        <v>105175</v>
      </c>
      <c r="F21" s="313">
        <v>1327.5002999999999</v>
      </c>
      <c r="G21" s="313">
        <v>45725.143279999997</v>
      </c>
      <c r="H21" s="328"/>
      <c r="I21" s="328">
        <f>E21-G21</f>
        <v>59449.856720000003</v>
      </c>
      <c r="J21" s="329">
        <v>34034.740409999999</v>
      </c>
      <c r="K21" s="128"/>
      <c r="L21" s="156"/>
      <c r="M21" s="156"/>
    </row>
    <row r="22" spans="1:13" ht="14.1" customHeight="1" thickBot="1" x14ac:dyDescent="0.35">
      <c r="B22" s="119"/>
      <c r="C22" s="260" t="s">
        <v>11</v>
      </c>
      <c r="D22" s="322">
        <v>750</v>
      </c>
      <c r="E22" s="322">
        <v>801</v>
      </c>
      <c r="F22" s="322">
        <v>72.109499999999997</v>
      </c>
      <c r="G22" s="322">
        <v>148.91550000000001</v>
      </c>
      <c r="H22" s="330"/>
      <c r="I22" s="330">
        <f>E22-G22</f>
        <v>652.08449999999993</v>
      </c>
      <c r="J22" s="331">
        <v>145.785</v>
      </c>
      <c r="K22" s="128"/>
      <c r="L22" s="156"/>
      <c r="M22" s="156"/>
    </row>
    <row r="23" spans="1:13" ht="14.1" customHeight="1" x14ac:dyDescent="0.3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9659.7659299999996</v>
      </c>
      <c r="G23" s="312">
        <f>G24+G30+G31</f>
        <v>138502.79389</v>
      </c>
      <c r="H23" s="326"/>
      <c r="I23" s="326">
        <f>I24+I30+I31</f>
        <v>75279.206110000014</v>
      </c>
      <c r="J23" s="327">
        <f>J24+J30+J31</f>
        <v>148995.49690000003</v>
      </c>
      <c r="K23" s="128"/>
      <c r="L23" s="156"/>
      <c r="M23" s="156"/>
    </row>
    <row r="24" spans="1:13" ht="15" customHeight="1" x14ac:dyDescent="0.3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7373.6514599999991</v>
      </c>
      <c r="G24" s="314">
        <f>G25+G26+G27+G28</f>
        <v>112339.92114999999</v>
      </c>
      <c r="H24" s="332"/>
      <c r="I24" s="332">
        <f>I25+I26+I27+I28+I29</f>
        <v>53011.078850000005</v>
      </c>
      <c r="J24" s="333">
        <f>J25+J26+J27+J28+J29</f>
        <v>122008.23633</v>
      </c>
      <c r="K24" s="128"/>
      <c r="L24" s="156"/>
      <c r="M24" s="156"/>
    </row>
    <row r="25" spans="1:13" ht="14.1" customHeight="1" x14ac:dyDescent="0.3">
      <c r="A25" s="22"/>
      <c r="B25" s="130"/>
      <c r="C25" s="264" t="s">
        <v>22</v>
      </c>
      <c r="D25" s="315">
        <v>41189</v>
      </c>
      <c r="E25" s="315">
        <v>39029</v>
      </c>
      <c r="F25" s="315">
        <v>2268.5560099999998</v>
      </c>
      <c r="G25" s="315">
        <v>30687.523819999999</v>
      </c>
      <c r="H25" s="334"/>
      <c r="I25" s="334">
        <f>E25-G25+H25</f>
        <v>8341.4761800000015</v>
      </c>
      <c r="J25" s="335">
        <v>37091.313699999999</v>
      </c>
      <c r="K25" s="128"/>
      <c r="L25" s="156"/>
      <c r="M25" s="156"/>
    </row>
    <row r="26" spans="1:13" ht="14.1" customHeight="1" x14ac:dyDescent="0.3">
      <c r="A26" s="22"/>
      <c r="B26" s="130"/>
      <c r="C26" s="264" t="s">
        <v>59</v>
      </c>
      <c r="D26" s="315">
        <v>45257</v>
      </c>
      <c r="E26" s="315">
        <v>41911</v>
      </c>
      <c r="F26" s="315">
        <v>1242.1133600000001</v>
      </c>
      <c r="G26" s="315">
        <v>32309.301909999998</v>
      </c>
      <c r="H26" s="334"/>
      <c r="I26" s="334">
        <f>E26-G26+H26</f>
        <v>9601.6980900000017</v>
      </c>
      <c r="J26" s="335">
        <v>34988.817519999997</v>
      </c>
      <c r="K26" s="128"/>
      <c r="L26" s="156"/>
      <c r="M26" s="156"/>
    </row>
    <row r="27" spans="1:13" ht="14.1" customHeight="1" x14ac:dyDescent="0.3">
      <c r="A27" s="22"/>
      <c r="B27" s="130"/>
      <c r="C27" s="264" t="s">
        <v>60</v>
      </c>
      <c r="D27" s="315">
        <v>42190</v>
      </c>
      <c r="E27" s="315">
        <v>42357</v>
      </c>
      <c r="F27" s="315">
        <v>2318.07251</v>
      </c>
      <c r="G27" s="315">
        <v>30343.416270000002</v>
      </c>
      <c r="H27" s="334"/>
      <c r="I27" s="334">
        <f>E27-G27+H27</f>
        <v>12013.583729999998</v>
      </c>
      <c r="J27" s="335">
        <v>29118.700964</v>
      </c>
      <c r="K27" s="128"/>
      <c r="L27" s="156"/>
      <c r="M27" s="156"/>
    </row>
    <row r="28" spans="1:13" ht="14.1" customHeight="1" x14ac:dyDescent="0.3">
      <c r="A28" s="22"/>
      <c r="B28" s="130"/>
      <c r="C28" s="264" t="s">
        <v>82</v>
      </c>
      <c r="D28" s="315">
        <v>30699</v>
      </c>
      <c r="E28" s="315">
        <v>28468</v>
      </c>
      <c r="F28" s="315">
        <v>1544.90958</v>
      </c>
      <c r="G28" s="315">
        <v>18999.67915</v>
      </c>
      <c r="H28" s="334"/>
      <c r="I28" s="334">
        <f>E28-G28+H28</f>
        <v>9468.3208500000001</v>
      </c>
      <c r="J28" s="335">
        <v>20809.404146000001</v>
      </c>
      <c r="K28" s="128"/>
      <c r="L28" s="156"/>
      <c r="M28" s="156"/>
    </row>
    <row r="29" spans="1:13" ht="14.1" customHeight="1" x14ac:dyDescent="0.3">
      <c r="A29" s="22"/>
      <c r="B29" s="130"/>
      <c r="C29" s="264" t="s">
        <v>83</v>
      </c>
      <c r="D29" s="315">
        <v>15270</v>
      </c>
      <c r="E29" s="315">
        <v>13586</v>
      </c>
      <c r="F29" s="315"/>
      <c r="G29" s="315">
        <f>SUM(H25:H28)</f>
        <v>0</v>
      </c>
      <c r="H29" s="334"/>
      <c r="I29" s="334">
        <f>E29-G29</f>
        <v>13586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5" t="s">
        <v>18</v>
      </c>
      <c r="D30" s="314">
        <v>27917</v>
      </c>
      <c r="E30" s="314">
        <v>28138</v>
      </c>
      <c r="F30" s="314">
        <v>852.35947999999996</v>
      </c>
      <c r="G30" s="314">
        <v>11721.267309999999</v>
      </c>
      <c r="H30" s="334"/>
      <c r="I30" s="332">
        <f>E30-G30</f>
        <v>16416.732690000001</v>
      </c>
      <c r="J30" s="333">
        <v>11895.655129999999</v>
      </c>
      <c r="K30" s="128"/>
      <c r="L30" s="156"/>
      <c r="M30" s="156"/>
    </row>
    <row r="31" spans="1:13" ht="14.1" customHeight="1" x14ac:dyDescent="0.3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1433.7549899999999</v>
      </c>
      <c r="G31" s="314">
        <f>G32</f>
        <v>14441.60543</v>
      </c>
      <c r="H31" s="334"/>
      <c r="I31" s="332">
        <f>I32+I33</f>
        <v>5851.3945700000004</v>
      </c>
      <c r="J31" s="333">
        <f>J32</f>
        <v>15091.605439999999</v>
      </c>
      <c r="K31" s="128"/>
      <c r="L31" s="156"/>
      <c r="M31" s="156"/>
    </row>
    <row r="32" spans="1:13" ht="14.1" customHeight="1" x14ac:dyDescent="0.3">
      <c r="A32" s="22"/>
      <c r="B32" s="130"/>
      <c r="C32" s="264" t="s">
        <v>10</v>
      </c>
      <c r="D32" s="315">
        <v>18842</v>
      </c>
      <c r="E32" s="315">
        <v>18423</v>
      </c>
      <c r="F32" s="315">
        <f>1712.75499-F36</f>
        <v>1433.7549899999999</v>
      </c>
      <c r="G32" s="315">
        <f>15455.60543-G36</f>
        <v>14441.60543</v>
      </c>
      <c r="H32" s="334"/>
      <c r="I32" s="334">
        <f>E32-G32+H32</f>
        <v>3981.3945700000004</v>
      </c>
      <c r="J32" s="335">
        <f>16894.60544-J36</f>
        <v>15091.605439999999</v>
      </c>
      <c r="K32" s="128"/>
      <c r="L32" s="156"/>
      <c r="M32" s="156"/>
    </row>
    <row r="33" spans="1:13" ht="14.1" customHeight="1" thickBot="1" x14ac:dyDescent="0.35">
      <c r="A33" s="22"/>
      <c r="B33" s="130"/>
      <c r="C33" s="336" t="s">
        <v>84</v>
      </c>
      <c r="D33" s="316">
        <v>1870</v>
      </c>
      <c r="E33" s="316">
        <v>1870</v>
      </c>
      <c r="F33" s="316"/>
      <c r="G33" s="316">
        <f>H32</f>
        <v>0</v>
      </c>
      <c r="H33" s="337"/>
      <c r="I33" s="337">
        <f t="shared" ref="I33:I38" si="0">E33-G33</f>
        <v>1870</v>
      </c>
      <c r="J33" s="338"/>
      <c r="K33" s="128"/>
      <c r="L33" s="156"/>
      <c r="M33" s="156"/>
    </row>
    <row r="34" spans="1:13" ht="15.75" customHeight="1" thickBot="1" x14ac:dyDescent="0.35">
      <c r="B34" s="119"/>
      <c r="C34" s="173" t="s">
        <v>111</v>
      </c>
      <c r="D34" s="379">
        <v>2500</v>
      </c>
      <c r="E34" s="379">
        <v>2500</v>
      </c>
      <c r="F34" s="379">
        <v>150.91079999999999</v>
      </c>
      <c r="G34" s="379">
        <v>847.8972</v>
      </c>
      <c r="H34" s="339"/>
      <c r="I34" s="339">
        <f t="shared" si="0"/>
        <v>1652.1028000000001</v>
      </c>
      <c r="J34" s="340">
        <v>1860.2136800000001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7">
        <v>933</v>
      </c>
      <c r="E35" s="317">
        <v>933</v>
      </c>
      <c r="F35" s="317"/>
      <c r="G35" s="317">
        <v>384.50286999999997</v>
      </c>
      <c r="H35" s="318"/>
      <c r="I35" s="339">
        <f t="shared" si="0"/>
        <v>548.49712999999997</v>
      </c>
      <c r="J35" s="340">
        <v>436.76571999999999</v>
      </c>
      <c r="K35" s="128"/>
      <c r="L35" s="156"/>
      <c r="M35" s="156"/>
    </row>
    <row r="36" spans="1:13" ht="17.25" customHeight="1" thickBot="1" x14ac:dyDescent="0.35">
      <c r="B36" s="119"/>
      <c r="C36" s="173" t="s">
        <v>112</v>
      </c>
      <c r="D36" s="317">
        <v>3000</v>
      </c>
      <c r="E36" s="317">
        <v>3000</v>
      </c>
      <c r="F36" s="317">
        <f>G36-735</f>
        <v>279</v>
      </c>
      <c r="G36" s="317">
        <v>1014</v>
      </c>
      <c r="H36" s="366"/>
      <c r="I36" s="318">
        <f t="shared" si="0"/>
        <v>1986</v>
      </c>
      <c r="J36" s="321">
        <v>1803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7">
        <v>7000</v>
      </c>
      <c r="E37" s="317">
        <v>7000</v>
      </c>
      <c r="F37" s="317">
        <v>152.69550000000001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114</v>
      </c>
      <c r="D38" s="317">
        <v>0</v>
      </c>
      <c r="E38" s="317">
        <v>0</v>
      </c>
      <c r="F38" s="317">
        <v>110</v>
      </c>
      <c r="G38" s="317">
        <v>132</v>
      </c>
      <c r="H38" s="318"/>
      <c r="I38" s="318">
        <f t="shared" si="0"/>
        <v>-132</v>
      </c>
      <c r="J38" s="321">
        <v>-11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11751.982029999999</v>
      </c>
      <c r="G39" s="319">
        <f>G20+G23+G34+G35+G36+G37+G38</f>
        <v>193755.25274</v>
      </c>
      <c r="H39" s="196">
        <f>H25+H26+H27+H28+H32</f>
        <v>0</v>
      </c>
      <c r="I39" s="196">
        <f>I20+I23+I34+I35+I36+I37+I38</f>
        <v>139435.74726</v>
      </c>
      <c r="J39" s="207">
        <f>J20+J23+J34+J35+J36+J37+J38</f>
        <v>194265.00171000001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398"/>
      <c r="K40" s="397"/>
      <c r="L40" s="123"/>
      <c r="M40" s="123"/>
    </row>
    <row r="41" spans="1:13" s="16" customFormat="1" ht="14.1" customHeight="1" x14ac:dyDescent="0.3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1" t="s">
        <v>133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1" t="s">
        <v>113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115</v>
      </c>
      <c r="D44" s="364"/>
      <c r="E44" s="364"/>
      <c r="F44" s="364"/>
      <c r="G44" s="365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4"/>
      <c r="M47" s="204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13" t="s">
        <v>2</v>
      </c>
      <c r="D49" s="41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4"/>
      <c r="M55" s="204"/>
    </row>
    <row r="56" spans="2:13" s="3" customFormat="1" ht="63" thickBot="1" x14ac:dyDescent="0.35">
      <c r="B56" s="142"/>
      <c r="C56" s="178" t="s">
        <v>19</v>
      </c>
      <c r="D56" s="404" t="s">
        <v>20</v>
      </c>
      <c r="E56" s="324" t="str">
        <f>F19</f>
        <v>LANDET KVANTUM UKE 15</v>
      </c>
      <c r="F56" s="324" t="str">
        <f>G19</f>
        <v>LANDET KVANTUM T.O.M UKE 15</v>
      </c>
      <c r="G56" s="324" t="str">
        <f>I19</f>
        <v>RESTKVOTER</v>
      </c>
      <c r="H56" s="325" t="str">
        <f>J19</f>
        <v>LANDET KVANTUM T.O.M. UKE 15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67" t="s">
        <v>32</v>
      </c>
      <c r="D57" s="435">
        <v>5386</v>
      </c>
      <c r="E57" s="405">
        <v>7.8219099999999999</v>
      </c>
      <c r="F57" s="405">
        <v>248.18791999999999</v>
      </c>
      <c r="G57" s="437">
        <f>D57-F57-F58</f>
        <v>5002.6632099999997</v>
      </c>
      <c r="H57" s="347">
        <v>234.69730999999999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36"/>
      <c r="E58" s="403"/>
      <c r="F58" s="403">
        <v>135.14886999999999</v>
      </c>
      <c r="G58" s="438"/>
      <c r="H58" s="399">
        <v>351.04933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79">
        <v>200</v>
      </c>
      <c r="E59" s="406">
        <v>4.3087</v>
      </c>
      <c r="F59" s="406">
        <v>23.861799999999999</v>
      </c>
      <c r="G59" s="402">
        <f>D59-F59</f>
        <v>176.13820000000001</v>
      </c>
      <c r="H59" s="400">
        <v>32.306939999999997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6">
        <v>8078</v>
      </c>
      <c r="E60" s="373">
        <f>E61+E62+E63</f>
        <v>4.7849000000000004</v>
      </c>
      <c r="F60" s="373">
        <f>F61+F62+F63</f>
        <v>50.35331</v>
      </c>
      <c r="G60" s="373">
        <f>D60-F60</f>
        <v>8027.6466899999996</v>
      </c>
      <c r="H60" s="399">
        <f>H61+H62+H63</f>
        <v>33.022260000000003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39"/>
      <c r="E61" s="356">
        <v>2.2000000000000001E-3</v>
      </c>
      <c r="F61" s="356">
        <v>4.3446999999999996</v>
      </c>
      <c r="G61" s="356"/>
      <c r="H61" s="357">
        <v>7.1483600000000003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39"/>
      <c r="E62" s="356">
        <v>4.7827000000000002</v>
      </c>
      <c r="F62" s="356">
        <v>31.409009999999999</v>
      </c>
      <c r="G62" s="356"/>
      <c r="H62" s="357">
        <v>16.533100000000001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3" t="s">
        <v>35</v>
      </c>
      <c r="D63" s="240"/>
      <c r="E63" s="368"/>
      <c r="F63" s="368">
        <v>14.599600000000001</v>
      </c>
      <c r="G63" s="368"/>
      <c r="H63" s="372">
        <v>9.3407999999999998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5">
        <v>91</v>
      </c>
      <c r="E64" s="370"/>
      <c r="F64" s="370"/>
      <c r="G64" s="370">
        <f>D64-F64</f>
        <v>91</v>
      </c>
      <c r="H64" s="37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4"/>
      <c r="E65" s="374"/>
      <c r="F65" s="374"/>
      <c r="G65" s="374"/>
      <c r="H65" s="401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199">
        <f>E57+E58+E59+E60+E64+E65</f>
        <v>16.915510000000001</v>
      </c>
      <c r="F66" s="199">
        <f>F57+F58+F59+F60+F64+F65</f>
        <v>457.55189999999999</v>
      </c>
      <c r="G66" s="199">
        <f>D66-F66</f>
        <v>13297.4481</v>
      </c>
      <c r="H66" s="197">
        <f>H57+H58+H59+H60+H64+H65</f>
        <v>651.14018999999996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34" t="s">
        <v>120</v>
      </c>
      <c r="D67" s="434"/>
      <c r="E67" s="434"/>
      <c r="F67" s="434"/>
      <c r="G67" s="434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4"/>
      <c r="M72" s="204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6"/>
      <c r="J74" s="156"/>
      <c r="K74" s="115"/>
      <c r="L74" s="136"/>
      <c r="M74" s="136"/>
    </row>
    <row r="75" spans="2:13" ht="14.4" x14ac:dyDescent="0.3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4" x14ac:dyDescent="0.3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6.8" thickBot="1" x14ac:dyDescent="0.35">
      <c r="B77" s="247"/>
      <c r="C77" s="165" t="s">
        <v>127</v>
      </c>
      <c r="D77" s="169">
        <v>13682</v>
      </c>
      <c r="E77" s="165" t="s">
        <v>94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" customHeight="1" thickBot="1" x14ac:dyDescent="0.35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">
      <c r="B79" s="247"/>
      <c r="C79" s="311" t="s">
        <v>128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">
      <c r="B80" s="247"/>
      <c r="C80" s="433"/>
      <c r="D80" s="433"/>
      <c r="E80" s="433"/>
      <c r="F80" s="433"/>
      <c r="G80" s="433"/>
      <c r="H80" s="433"/>
      <c r="I80" s="254"/>
      <c r="J80" s="255"/>
      <c r="K80" s="252"/>
      <c r="L80" s="255"/>
      <c r="M80" s="118"/>
    </row>
    <row r="81" spans="1:13" ht="6" customHeight="1" thickBot="1" x14ac:dyDescent="0.35">
      <c r="B81" s="247"/>
      <c r="C81" s="433"/>
      <c r="D81" s="433"/>
      <c r="E81" s="433"/>
      <c r="F81" s="433"/>
      <c r="G81" s="433"/>
      <c r="H81" s="433"/>
      <c r="I81" s="255"/>
      <c r="J81" s="255"/>
      <c r="K81" s="252"/>
      <c r="L81" s="255"/>
      <c r="M81" s="118"/>
    </row>
    <row r="82" spans="1:13" ht="14.1" customHeight="1" x14ac:dyDescent="0.3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2"/>
      <c r="M82" s="204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3" t="s">
        <v>70</v>
      </c>
      <c r="E84" s="323" t="s">
        <v>99</v>
      </c>
      <c r="F84" s="194" t="str">
        <f>F19</f>
        <v>LANDET KVANTUM UKE 15</v>
      </c>
      <c r="G84" s="194" t="str">
        <f>G19</f>
        <v>LANDET KVANTUM T.O.M UKE 15</v>
      </c>
      <c r="H84" s="194" t="str">
        <f>I19</f>
        <v>RESTKVOTER</v>
      </c>
      <c r="I84" s="195" t="str">
        <f>J19</f>
        <v>LANDET KVANTUM T.O.M. UKE 15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683.41657999999995</v>
      </c>
      <c r="G85" s="312">
        <f>G86+G87</f>
        <v>18019.809969999998</v>
      </c>
      <c r="H85" s="326">
        <f>H86+H87</f>
        <v>20742.190030000002</v>
      </c>
      <c r="I85" s="327">
        <f>I86+I87</f>
        <v>20733.353600000002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59" t="s">
        <v>12</v>
      </c>
      <c r="D86" s="313">
        <v>39465</v>
      </c>
      <c r="E86" s="313">
        <v>37937</v>
      </c>
      <c r="F86" s="313">
        <v>579.64577999999995</v>
      </c>
      <c r="G86" s="313">
        <v>17862.02017</v>
      </c>
      <c r="H86" s="328">
        <f>E86-G86</f>
        <v>20074.97983</v>
      </c>
      <c r="I86" s="329">
        <v>20574.051800000001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2" t="s">
        <v>11</v>
      </c>
      <c r="D87" s="322">
        <v>750</v>
      </c>
      <c r="E87" s="322">
        <v>825</v>
      </c>
      <c r="F87" s="322">
        <v>103.77079999999999</v>
      </c>
      <c r="G87" s="322">
        <v>157.78980000000001</v>
      </c>
      <c r="H87" s="330">
        <f>E87-G87</f>
        <v>667.21019999999999</v>
      </c>
      <c r="I87" s="331">
        <v>159.30179999999999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502.22111000000001</v>
      </c>
      <c r="G88" s="312">
        <f t="shared" si="2"/>
        <v>16717.941200000001</v>
      </c>
      <c r="H88" s="326">
        <f>H89+H94+H95</f>
        <v>54056.058799999999</v>
      </c>
      <c r="I88" s="327">
        <f t="shared" si="2"/>
        <v>17329.774539999999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475.24284</v>
      </c>
      <c r="G89" s="314">
        <f t="shared" si="4"/>
        <v>12235.489519999999</v>
      </c>
      <c r="H89" s="332">
        <f>H90+H91+H92+H93</f>
        <v>42096.510479999997</v>
      </c>
      <c r="I89" s="333">
        <f t="shared" si="4"/>
        <v>11210.88572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4" t="s">
        <v>22</v>
      </c>
      <c r="D90" s="315">
        <v>13337</v>
      </c>
      <c r="E90" s="315">
        <v>14884</v>
      </c>
      <c r="F90" s="315">
        <v>52.719790000000003</v>
      </c>
      <c r="G90" s="315">
        <v>2329.2729800000002</v>
      </c>
      <c r="H90" s="334">
        <f t="shared" ref="H90:H98" si="5">E90-G90</f>
        <v>12554.72702</v>
      </c>
      <c r="I90" s="335">
        <v>2610.1884300000002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4" t="s">
        <v>23</v>
      </c>
      <c r="D91" s="315">
        <v>13743</v>
      </c>
      <c r="E91" s="315">
        <v>15259</v>
      </c>
      <c r="F91" s="315">
        <v>103.52996</v>
      </c>
      <c r="G91" s="315">
        <v>4390.57863</v>
      </c>
      <c r="H91" s="334">
        <f t="shared" si="5"/>
        <v>10868.42137</v>
      </c>
      <c r="I91" s="335">
        <v>4148.5087100000001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4" t="s">
        <v>24</v>
      </c>
      <c r="D92" s="315">
        <v>14275</v>
      </c>
      <c r="E92" s="315">
        <v>15859</v>
      </c>
      <c r="F92" s="315">
        <v>286.68119000000002</v>
      </c>
      <c r="G92" s="315">
        <v>4032.6324599999998</v>
      </c>
      <c r="H92" s="334">
        <f t="shared" si="5"/>
        <v>11826.367539999999</v>
      </c>
      <c r="I92" s="335">
        <v>3808.8018699999998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4" t="s">
        <v>82</v>
      </c>
      <c r="D93" s="315">
        <v>8691</v>
      </c>
      <c r="E93" s="315">
        <v>8330</v>
      </c>
      <c r="F93" s="315">
        <v>32.311900000000001</v>
      </c>
      <c r="G93" s="315">
        <v>1483.0054500000001</v>
      </c>
      <c r="H93" s="334">
        <f t="shared" si="5"/>
        <v>6846.9945499999994</v>
      </c>
      <c r="I93" s="335">
        <v>643.38670999999999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5" t="s">
        <v>29</v>
      </c>
      <c r="D94" s="314">
        <v>11810</v>
      </c>
      <c r="E94" s="314">
        <v>11135</v>
      </c>
      <c r="F94" s="314">
        <v>2.80619</v>
      </c>
      <c r="G94" s="314">
        <v>3828.9775199999999</v>
      </c>
      <c r="H94" s="332">
        <f t="shared" si="5"/>
        <v>7306.0224799999996</v>
      </c>
      <c r="I94" s="333">
        <v>5446.1030700000001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6" t="s">
        <v>79</v>
      </c>
      <c r="D95" s="320">
        <v>5249</v>
      </c>
      <c r="E95" s="320">
        <v>5307</v>
      </c>
      <c r="F95" s="320">
        <v>24.172080000000001</v>
      </c>
      <c r="G95" s="320">
        <v>653.47415999999998</v>
      </c>
      <c r="H95" s="343">
        <f t="shared" si="5"/>
        <v>4653.5258400000002</v>
      </c>
      <c r="I95" s="344">
        <v>672.78575000000001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79">
        <v>351</v>
      </c>
      <c r="E96" s="379">
        <v>351</v>
      </c>
      <c r="F96" s="379"/>
      <c r="G96" s="379">
        <v>7.6763399999999997</v>
      </c>
      <c r="H96" s="339">
        <f t="shared" si="5"/>
        <v>343.32366000000002</v>
      </c>
      <c r="I96" s="340">
        <v>17.80254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7">
        <v>300</v>
      </c>
      <c r="E97" s="317">
        <v>300</v>
      </c>
      <c r="F97" s="317">
        <v>1.2344999999999999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7" t="s">
        <v>117</v>
      </c>
      <c r="D98" s="317"/>
      <c r="E98" s="317"/>
      <c r="F98" s="317">
        <v>2</v>
      </c>
      <c r="G98" s="317">
        <v>9</v>
      </c>
      <c r="H98" s="318">
        <f t="shared" si="5"/>
        <v>-9</v>
      </c>
      <c r="I98" s="321">
        <v>15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1188.87219</v>
      </c>
      <c r="G99" s="319">
        <f t="shared" si="6"/>
        <v>35054.427510000001</v>
      </c>
      <c r="H99" s="221">
        <f>H85+H88+H96+H97+H98</f>
        <v>75132.572489999991</v>
      </c>
      <c r="I99" s="197">
        <f>I85+I88+I96+I97+I98</f>
        <v>38395.930679999998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1" t="s">
        <v>134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1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2" t="s">
        <v>118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21" t="s">
        <v>1</v>
      </c>
      <c r="C106" s="422"/>
      <c r="D106" s="422"/>
      <c r="E106" s="422"/>
      <c r="F106" s="422"/>
      <c r="G106" s="422"/>
      <c r="H106" s="422"/>
      <c r="I106" s="422"/>
      <c r="J106" s="422"/>
      <c r="K106" s="423"/>
      <c r="L106" s="204"/>
      <c r="M106" s="204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24" t="s">
        <v>2</v>
      </c>
      <c r="D108" s="425"/>
      <c r="E108" s="424" t="s">
        <v>20</v>
      </c>
      <c r="F108" s="425"/>
      <c r="G108" s="424" t="s">
        <v>21</v>
      </c>
      <c r="H108" s="425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383"/>
      <c r="D112" s="381"/>
      <c r="E112" s="381" t="s">
        <v>77</v>
      </c>
      <c r="F112" s="169">
        <v>3861</v>
      </c>
      <c r="G112" s="11"/>
      <c r="H112" s="383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382" t="s">
        <v>7</v>
      </c>
      <c r="F113" s="170">
        <f>F109+F110+F111+F112</f>
        <v>156482</v>
      </c>
      <c r="G113" s="121" t="s">
        <v>6</v>
      </c>
      <c r="H113" s="380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4"/>
      <c r="M116" s="204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7" t="s">
        <v>19</v>
      </c>
      <c r="D118" s="178" t="s">
        <v>70</v>
      </c>
      <c r="E118" s="178" t="s">
        <v>100</v>
      </c>
      <c r="F118" s="187" t="str">
        <f>F19</f>
        <v>LANDET KVANTUM UKE 15</v>
      </c>
      <c r="G118" s="194" t="str">
        <f>G19</f>
        <v>LANDET KVANTUM T.O.M UKE 15</v>
      </c>
      <c r="H118" s="194" t="str">
        <f>I19</f>
        <v>RESTKVOTER</v>
      </c>
      <c r="I118" s="195" t="str">
        <f>J19</f>
        <v>LANDET KVANTUM T.O.M. UKE 15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1932.23741</v>
      </c>
      <c r="G119" s="231">
        <f t="shared" si="8"/>
        <v>22426.717990000001</v>
      </c>
      <c r="H119" s="345">
        <f t="shared" si="8"/>
        <v>15407.15149</v>
      </c>
      <c r="I119" s="347">
        <f t="shared" si="8"/>
        <v>23054.069790000001</v>
      </c>
      <c r="J119" s="156"/>
      <c r="K119" s="128"/>
      <c r="L119" s="156"/>
      <c r="M119" s="156"/>
    </row>
    <row r="120" spans="2:13" ht="14.1" customHeight="1" x14ac:dyDescent="0.3">
      <c r="B120" s="9"/>
      <c r="C120" s="259" t="s">
        <v>12</v>
      </c>
      <c r="D120" s="243">
        <v>45176</v>
      </c>
      <c r="E120" s="243">
        <v>41220</v>
      </c>
      <c r="F120" s="243">
        <v>1568.73506</v>
      </c>
      <c r="G120" s="243">
        <v>19863.57692</v>
      </c>
      <c r="H120" s="348">
        <v>13256.07516</v>
      </c>
      <c r="I120" s="349">
        <v>18830.688600000001</v>
      </c>
      <c r="J120" s="156"/>
      <c r="K120" s="128"/>
      <c r="L120" s="156"/>
      <c r="M120" s="156"/>
    </row>
    <row r="121" spans="2:13" ht="14.1" customHeight="1" x14ac:dyDescent="0.3">
      <c r="B121" s="9"/>
      <c r="C121" s="259" t="s">
        <v>11</v>
      </c>
      <c r="D121" s="243">
        <v>10794</v>
      </c>
      <c r="E121" s="243">
        <v>10337</v>
      </c>
      <c r="F121" s="243">
        <v>363.50234999999998</v>
      </c>
      <c r="G121" s="243">
        <v>2563.1410700000001</v>
      </c>
      <c r="H121" s="348">
        <v>1651.0763300000001</v>
      </c>
      <c r="I121" s="349">
        <v>4223.3811900000001</v>
      </c>
      <c r="J121" s="156"/>
      <c r="K121" s="128"/>
      <c r="L121" s="156"/>
      <c r="M121" s="156"/>
    </row>
    <row r="122" spans="2:13" ht="15" thickBot="1" x14ac:dyDescent="0.35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1" t="s">
        <v>38</v>
      </c>
      <c r="D123" s="294">
        <v>38155</v>
      </c>
      <c r="E123" s="294">
        <v>34652</v>
      </c>
      <c r="F123" s="294">
        <v>0.91300000000000003</v>
      </c>
      <c r="G123" s="294">
        <v>190.72118</v>
      </c>
      <c r="H123" s="297">
        <f>E123-G123</f>
        <v>34461.27882</v>
      </c>
      <c r="I123" s="299">
        <v>1619.5837799999999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430.08019999999993</v>
      </c>
      <c r="G124" s="225">
        <f>G133+G130+G125</f>
        <v>23713.454740000001</v>
      </c>
      <c r="H124" s="352">
        <f>H125+H130+H133</f>
        <v>29928.545259999999</v>
      </c>
      <c r="I124" s="353">
        <f>I125+I130+I133</f>
        <v>27647.722959999999</v>
      </c>
      <c r="J124" s="118"/>
      <c r="K124" s="128"/>
      <c r="L124" s="156"/>
      <c r="M124" s="156"/>
    </row>
    <row r="125" spans="2:13" ht="15.75" customHeight="1" x14ac:dyDescent="0.3">
      <c r="B125" s="2"/>
      <c r="C125" s="263" t="s">
        <v>85</v>
      </c>
      <c r="D125" s="369">
        <f>D126+D127+D128+D129</f>
        <v>44969</v>
      </c>
      <c r="E125" s="369">
        <f>E126+E127+E128+E129</f>
        <v>40509</v>
      </c>
      <c r="F125" s="369">
        <f>F126+F127+F128+F129</f>
        <v>254.48085999999998</v>
      </c>
      <c r="G125" s="369">
        <f>G126+G127+G129+G128</f>
        <v>16439.84791</v>
      </c>
      <c r="H125" s="354">
        <f>H126+H127+H128+H129</f>
        <v>24069.15209</v>
      </c>
      <c r="I125" s="355">
        <f>I126+I127+I128+I129</f>
        <v>19310.285669999997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4" t="s">
        <v>22</v>
      </c>
      <c r="D126" s="239">
        <v>11917</v>
      </c>
      <c r="E126" s="239">
        <v>12976</v>
      </c>
      <c r="F126" s="239">
        <v>55.720100000000002</v>
      </c>
      <c r="G126" s="239">
        <v>3441.8189400000001</v>
      </c>
      <c r="H126" s="356">
        <f t="shared" ref="H126:H138" si="9">E126-G126</f>
        <v>9534.181059999999</v>
      </c>
      <c r="I126" s="357">
        <v>3697.4199600000002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4" t="s">
        <v>23</v>
      </c>
      <c r="D127" s="239">
        <v>12852</v>
      </c>
      <c r="E127" s="239">
        <v>10724</v>
      </c>
      <c r="F127" s="239">
        <v>90.169650000000004</v>
      </c>
      <c r="G127" s="239">
        <v>5264.8293700000004</v>
      </c>
      <c r="H127" s="356">
        <f t="shared" si="9"/>
        <v>5459.1706299999996</v>
      </c>
      <c r="I127" s="357">
        <v>6117.9383399999997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4" t="s">
        <v>24</v>
      </c>
      <c r="D128" s="239">
        <v>11166</v>
      </c>
      <c r="E128" s="239">
        <v>8990</v>
      </c>
      <c r="F128" s="239">
        <v>60.587649999999996</v>
      </c>
      <c r="G128" s="239">
        <v>4857.1292999999996</v>
      </c>
      <c r="H128" s="356">
        <f t="shared" si="9"/>
        <v>4132.8707000000004</v>
      </c>
      <c r="I128" s="357">
        <v>5608.7494699999997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4" t="s">
        <v>82</v>
      </c>
      <c r="D129" s="239">
        <v>9034</v>
      </c>
      <c r="E129" s="239">
        <v>7819</v>
      </c>
      <c r="F129" s="239">
        <v>48.003459999999997</v>
      </c>
      <c r="G129" s="239">
        <v>2876.0702999999999</v>
      </c>
      <c r="H129" s="356">
        <f t="shared" si="9"/>
        <v>4942.9297000000006</v>
      </c>
      <c r="I129" s="357">
        <v>3886.1779000000001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5" t="s">
        <v>18</v>
      </c>
      <c r="D130" s="232">
        <f>D132+D131</f>
        <v>6380</v>
      </c>
      <c r="E130" s="232">
        <v>5924</v>
      </c>
      <c r="F130" s="232">
        <v>130.25839999999999</v>
      </c>
      <c r="G130" s="232">
        <v>5219.0853900000002</v>
      </c>
      <c r="H130" s="358">
        <f t="shared" si="9"/>
        <v>704.91460999999981</v>
      </c>
      <c r="I130" s="359">
        <v>5980.0555999999997</v>
      </c>
      <c r="J130" s="39"/>
      <c r="K130" s="128"/>
      <c r="L130" s="156"/>
      <c r="M130" s="156"/>
    </row>
    <row r="131" spans="2:13" ht="14.1" customHeight="1" x14ac:dyDescent="0.3">
      <c r="B131" s="9"/>
      <c r="C131" s="264" t="s">
        <v>40</v>
      </c>
      <c r="D131" s="239">
        <v>5880</v>
      </c>
      <c r="E131" s="239">
        <f>E130-500</f>
        <v>5424</v>
      </c>
      <c r="F131" s="239">
        <v>130.25839999999999</v>
      </c>
      <c r="G131" s="239">
        <v>5199.63159</v>
      </c>
      <c r="H131" s="356">
        <f t="shared" si="9"/>
        <v>224.36841000000004</v>
      </c>
      <c r="I131" s="357">
        <v>5951.7435400000004</v>
      </c>
      <c r="J131" s="118"/>
      <c r="K131" s="128"/>
      <c r="L131" s="156"/>
      <c r="M131" s="156"/>
    </row>
    <row r="132" spans="2:13" ht="14.1" customHeight="1" x14ac:dyDescent="0.3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19.453800000000228</v>
      </c>
      <c r="H132" s="356">
        <f t="shared" si="9"/>
        <v>480.54619999999977</v>
      </c>
      <c r="I132" s="357">
        <f>I130-I131</f>
        <v>28.312059999999292</v>
      </c>
      <c r="J132" s="39"/>
      <c r="K132" s="128"/>
      <c r="L132" s="156"/>
      <c r="M132" s="156"/>
    </row>
    <row r="133" spans="2:13" ht="15" thickBot="1" x14ac:dyDescent="0.35">
      <c r="B133" s="9"/>
      <c r="C133" s="266" t="s">
        <v>79</v>
      </c>
      <c r="D133" s="256">
        <v>8119</v>
      </c>
      <c r="E133" s="256">
        <v>7209</v>
      </c>
      <c r="F133" s="256">
        <v>45.340940000000003</v>
      </c>
      <c r="G133" s="256">
        <v>2054.52144</v>
      </c>
      <c r="H133" s="360">
        <f t="shared" si="9"/>
        <v>5154.4785599999996</v>
      </c>
      <c r="I133" s="361">
        <v>2357.3816900000002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2" t="s">
        <v>13</v>
      </c>
      <c r="D134" s="225">
        <v>139</v>
      </c>
      <c r="E134" s="225">
        <f>D134</f>
        <v>139</v>
      </c>
      <c r="F134" s="225">
        <v>0</v>
      </c>
      <c r="G134" s="225">
        <v>12.664999999999999</v>
      </c>
      <c r="H134" s="370">
        <f t="shared" si="9"/>
        <v>126.33500000000001</v>
      </c>
      <c r="I134" s="371">
        <v>11.9689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7" t="s">
        <v>42</v>
      </c>
      <c r="D135" s="295">
        <v>250</v>
      </c>
      <c r="E135" s="295">
        <v>250</v>
      </c>
      <c r="F135" s="295">
        <v>0</v>
      </c>
      <c r="G135" s="295">
        <v>11.622999999999999</v>
      </c>
      <c r="H135" s="298">
        <f t="shared" si="9"/>
        <v>238.37700000000001</v>
      </c>
      <c r="I135" s="300">
        <v>21.2</v>
      </c>
      <c r="J135" s="118"/>
      <c r="K135" s="128"/>
      <c r="L135" s="156"/>
      <c r="M135" s="156"/>
    </row>
    <row r="136" spans="2:13" s="70" customFormat="1" ht="16.8" thickBot="1" x14ac:dyDescent="0.35">
      <c r="B136" s="9"/>
      <c r="C136" s="267" t="s">
        <v>65</v>
      </c>
      <c r="D136" s="225">
        <v>2000</v>
      </c>
      <c r="E136" s="225">
        <v>2000</v>
      </c>
      <c r="F136" s="225">
        <v>3.4568300000000001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8" t="s">
        <v>14</v>
      </c>
      <c r="D137" s="224"/>
      <c r="E137" s="224"/>
      <c r="F137" s="224"/>
      <c r="G137" s="224">
        <v>383</v>
      </c>
      <c r="H137" s="233">
        <f t="shared" si="9"/>
        <v>-383</v>
      </c>
      <c r="I137" s="296">
        <v>427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2366.6874400000002</v>
      </c>
      <c r="G138" s="186">
        <f>G119+G123+G124+G134+G135+G136+G137</f>
        <v>48738.181909999999</v>
      </c>
      <c r="H138" s="199">
        <f t="shared" si="9"/>
        <v>94001.818090000001</v>
      </c>
      <c r="I138" s="197">
        <f>I119+I122+I123+I124+I134+I135+I136+I137</f>
        <v>54781.545429999998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3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1" t="s">
        <v>135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103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5">
      <c r="B148" s="119"/>
      <c r="C148" s="413" t="s">
        <v>2</v>
      </c>
      <c r="D148" s="41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6" t="s">
        <v>123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6" t="s">
        <v>124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15</v>
      </c>
      <c r="F157" s="69" t="str">
        <f>G19</f>
        <v>LANDET KVANTUM T.O.M UKE 15</v>
      </c>
      <c r="G157" s="69" t="str">
        <f>I19</f>
        <v>RESTKVOTER</v>
      </c>
      <c r="H157" s="92" t="str">
        <f>J19</f>
        <v>LANDET KVANTUM T.O.M. UKE 15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41.258450000000003</v>
      </c>
      <c r="F158" s="183">
        <v>1877.5698500000001</v>
      </c>
      <c r="G158" s="183">
        <f>D158-F158</f>
        <v>34207.43015</v>
      </c>
      <c r="H158" s="219">
        <v>2549.1246000000001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/>
      <c r="F159" s="183">
        <v>3.1890000000000001</v>
      </c>
      <c r="G159" s="183">
        <f>D159-F159</f>
        <v>96.811000000000007</v>
      </c>
      <c r="H159" s="219">
        <v>6.9429999999999996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41.258450000000003</v>
      </c>
      <c r="F161" s="185">
        <f>SUM(F158:F160)</f>
        <v>1880.7588500000002</v>
      </c>
      <c r="G161" s="185">
        <f>D161-F161</f>
        <v>34338.241150000002</v>
      </c>
      <c r="H161" s="206">
        <f>SUM(H158:H160)</f>
        <v>2556.0676000000003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10" t="s">
        <v>1</v>
      </c>
      <c r="C164" s="411"/>
      <c r="D164" s="411"/>
      <c r="E164" s="411"/>
      <c r="F164" s="411"/>
      <c r="G164" s="411"/>
      <c r="H164" s="411"/>
      <c r="I164" s="411"/>
      <c r="J164" s="411"/>
      <c r="K164" s="41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13" t="s">
        <v>2</v>
      </c>
      <c r="D166" s="414"/>
      <c r="E166" s="413" t="s">
        <v>53</v>
      </c>
      <c r="F166" s="414"/>
      <c r="G166" s="413" t="s">
        <v>54</v>
      </c>
      <c r="H166" s="41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6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101</v>
      </c>
      <c r="F177" s="222" t="str">
        <f>F19</f>
        <v>LANDET KVANTUM UKE 15</v>
      </c>
      <c r="G177" s="69" t="str">
        <f>G19</f>
        <v>LANDET KVANTUM T.O.M UKE 15</v>
      </c>
      <c r="H177" s="69" t="str">
        <f>I19</f>
        <v>RESTKVOTER</v>
      </c>
      <c r="I177" s="92" t="str">
        <f>J19</f>
        <v>LANDET KVANTUM T.O.M. UKE 15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63</v>
      </c>
      <c r="G178" s="226">
        <f t="shared" si="11"/>
        <v>2126.3837200000003</v>
      </c>
      <c r="H178" s="303">
        <f t="shared" si="11"/>
        <v>28162.616279999998</v>
      </c>
      <c r="I178" s="308">
        <f>I179+I180+I181+I182</f>
        <v>6527.5970100000004</v>
      </c>
      <c r="J178" s="80"/>
      <c r="K178" s="57"/>
      <c r="L178" s="192"/>
      <c r="M178" s="192"/>
    </row>
    <row r="179" spans="1:13" ht="14.1" customHeight="1" x14ac:dyDescent="0.3">
      <c r="B179" s="49"/>
      <c r="C179" s="293" t="s">
        <v>72</v>
      </c>
      <c r="D179" s="287">
        <v>16288</v>
      </c>
      <c r="E179" s="287">
        <v>18521</v>
      </c>
      <c r="F179" s="287"/>
      <c r="G179" s="287">
        <v>826.20555999999999</v>
      </c>
      <c r="H179" s="301">
        <f t="shared" ref="H179:H184" si="12">E179-G179</f>
        <v>17694.794440000001</v>
      </c>
      <c r="I179" s="306">
        <v>4914.4576999999999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7">
        <v>4239</v>
      </c>
      <c r="E180" s="287">
        <v>4820</v>
      </c>
      <c r="F180" s="287"/>
      <c r="G180" s="287">
        <v>615.47850000000005</v>
      </c>
      <c r="H180" s="301">
        <f t="shared" si="12"/>
        <v>4204.5214999999998</v>
      </c>
      <c r="I180" s="306">
        <v>624.23595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7">
        <v>1561</v>
      </c>
      <c r="E181" s="287">
        <v>1617</v>
      </c>
      <c r="F181" s="287">
        <v>19.962</v>
      </c>
      <c r="G181" s="287">
        <v>572.27786000000003</v>
      </c>
      <c r="H181" s="301">
        <f t="shared" si="12"/>
        <v>1044.7221399999999</v>
      </c>
      <c r="I181" s="306">
        <v>930.31435999999997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75" t="s">
        <v>106</v>
      </c>
      <c r="D182" s="376">
        <v>5124</v>
      </c>
      <c r="E182" s="376">
        <v>5331</v>
      </c>
      <c r="F182" s="376">
        <v>43.037999999999997</v>
      </c>
      <c r="G182" s="376">
        <v>112.4218</v>
      </c>
      <c r="H182" s="377">
        <f t="shared" si="12"/>
        <v>5218.5781999999999</v>
      </c>
      <c r="I182" s="378">
        <v>58.588999999999999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8">
        <v>5500</v>
      </c>
      <c r="E183" s="288">
        <v>5500</v>
      </c>
      <c r="F183" s="288"/>
      <c r="G183" s="288">
        <v>187.9759</v>
      </c>
      <c r="H183" s="305">
        <f t="shared" si="12"/>
        <v>5312.0240999999996</v>
      </c>
      <c r="I183" s="310">
        <v>420.41376000000002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6">
        <v>8000</v>
      </c>
      <c r="E184" s="226">
        <v>8000</v>
      </c>
      <c r="F184" s="226">
        <f>F185+F186</f>
        <v>1.44269</v>
      </c>
      <c r="G184" s="226">
        <f>G185+G186</f>
        <v>1348.4746700000001</v>
      </c>
      <c r="H184" s="303">
        <f t="shared" si="12"/>
        <v>6651.5253300000004</v>
      </c>
      <c r="I184" s="308">
        <f>I185+I186</f>
        <v>1086.47757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7"/>
      <c r="E185" s="287"/>
      <c r="F185" s="287"/>
      <c r="G185" s="287">
        <v>290.21832000000001</v>
      </c>
      <c r="H185" s="301"/>
      <c r="I185" s="306">
        <v>159.72981999999999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8"/>
      <c r="E186" s="228"/>
      <c r="F186" s="228">
        <v>1.44269</v>
      </c>
      <c r="G186" s="228">
        <v>1058.2563500000001</v>
      </c>
      <c r="H186" s="304"/>
      <c r="I186" s="309">
        <v>926.74775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8">
        <v>10</v>
      </c>
      <c r="E187" s="288">
        <v>10</v>
      </c>
      <c r="F187" s="288"/>
      <c r="G187" s="288">
        <v>0.36299999999999999</v>
      </c>
      <c r="H187" s="305">
        <f>E187-G187</f>
        <v>9.6370000000000005</v>
      </c>
      <c r="I187" s="310">
        <v>0.24315000000000001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7"/>
      <c r="E188" s="227"/>
      <c r="F188" s="227">
        <v>7.2599999999999998E-2</v>
      </c>
      <c r="G188" s="227">
        <v>20.84816</v>
      </c>
      <c r="H188" s="302">
        <f>E188-G188</f>
        <v>-20.84816</v>
      </c>
      <c r="I188" s="307">
        <v>20.62011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64.515289999999993</v>
      </c>
      <c r="G189" s="186">
        <f>G178+G183+G184+G187+G188</f>
        <v>3684.0454500000001</v>
      </c>
      <c r="H189" s="199">
        <f>H178+H183+H184+H187+H188</f>
        <v>40114.954550000002</v>
      </c>
      <c r="I189" s="197">
        <f>I178+I183+I184+I187+I188</f>
        <v>8055.3516000000009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3" t="s">
        <v>73</v>
      </c>
      <c r="D190" s="66"/>
      <c r="E190" s="66"/>
      <c r="F190" s="66"/>
      <c r="G190" s="66"/>
      <c r="H190" s="362"/>
      <c r="I190" s="362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6" t="s">
        <v>105</v>
      </c>
      <c r="D191" s="66"/>
      <c r="E191" s="66"/>
      <c r="F191" s="66"/>
      <c r="G191" s="66"/>
      <c r="H191" s="362"/>
      <c r="I191" s="362"/>
      <c r="J191" s="143"/>
      <c r="K191" s="144"/>
      <c r="L191" s="143"/>
      <c r="M191" s="143"/>
    </row>
    <row r="192" spans="1:13" ht="15" thickBot="1" x14ac:dyDescent="0.35">
      <c r="B192" s="58"/>
      <c r="C192" s="396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10" t="s">
        <v>1</v>
      </c>
      <c r="C195" s="411"/>
      <c r="D195" s="411"/>
      <c r="E195" s="411"/>
      <c r="F195" s="411"/>
      <c r="G195" s="411"/>
      <c r="H195" s="411"/>
      <c r="I195" s="411"/>
      <c r="J195" s="411"/>
      <c r="K195" s="412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13" t="s">
        <v>2</v>
      </c>
      <c r="D197" s="41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0" t="s">
        <v>96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6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15" t="s">
        <v>8</v>
      </c>
      <c r="C205" s="416"/>
      <c r="D205" s="416"/>
      <c r="E205" s="416"/>
      <c r="F205" s="416"/>
      <c r="G205" s="416"/>
      <c r="H205" s="416"/>
      <c r="I205" s="416"/>
      <c r="J205" s="416"/>
      <c r="K205" s="417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15</v>
      </c>
      <c r="F207" s="69" t="str">
        <f>G19</f>
        <v>LANDET KVANTUM T.O.M UKE 15</v>
      </c>
      <c r="G207" s="69" t="str">
        <f>I19</f>
        <v>RESTKVOTER</v>
      </c>
      <c r="H207" s="92" t="str">
        <f>J19</f>
        <v>LANDET KVANTUM T.O.M. UKE 15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7.5956599999999996</v>
      </c>
      <c r="F208" s="183">
        <v>61.160640000000001</v>
      </c>
      <c r="G208" s="183">
        <f>D208-F208</f>
        <v>638.83935999999994</v>
      </c>
      <c r="H208" s="219">
        <v>183.17078000000001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1.1490499999999999</v>
      </c>
      <c r="F209" s="183">
        <v>408.02503999999999</v>
      </c>
      <c r="G209" s="183">
        <f t="shared" ref="G209:G211" si="13">D209-F209</f>
        <v>961.97496000000001</v>
      </c>
      <c r="H209" s="219">
        <v>859.75877000000003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0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0">
        <v>8.6870000000000003E-2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8.7447099999999995</v>
      </c>
      <c r="F212" s="185">
        <f>SUM(F208:F211)</f>
        <v>470.05075999999997</v>
      </c>
      <c r="G212" s="185">
        <f>D212-F212</f>
        <v>1649.9492399999999</v>
      </c>
      <c r="H212" s="206">
        <f>H208+H209+H210+H211</f>
        <v>1044.5755000000001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10" t="s">
        <v>1</v>
      </c>
      <c r="C223" s="411"/>
      <c r="D223" s="411"/>
      <c r="E223" s="411"/>
      <c r="F223" s="411"/>
      <c r="G223" s="411"/>
      <c r="H223" s="411"/>
      <c r="I223" s="411"/>
      <c r="J223" s="411"/>
      <c r="K223" s="412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13" t="s">
        <v>93</v>
      </c>
      <c r="D225" s="41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8" t="s">
        <v>71</v>
      </c>
      <c r="D226" s="269">
        <v>3640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1" t="s">
        <v>44</v>
      </c>
      <c r="D227" s="272">
        <v>2566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4" t="s">
        <v>31</v>
      </c>
      <c r="D229" s="275">
        <f>SUM(D226:D228)</f>
        <v>6329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">
      <c r="B230" s="82"/>
      <c r="C230" s="290" t="s">
        <v>109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5">
      <c r="B231" s="82"/>
      <c r="C231" s="395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15" t="s">
        <v>8</v>
      </c>
      <c r="C232" s="416"/>
      <c r="D232" s="416"/>
      <c r="E232" s="416"/>
      <c r="F232" s="416"/>
      <c r="G232" s="416"/>
      <c r="H232" s="416"/>
      <c r="I232" s="416"/>
      <c r="J232" s="416"/>
      <c r="K232" s="417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384" t="s">
        <v>87</v>
      </c>
      <c r="D234" s="385" t="s">
        <v>88</v>
      </c>
      <c r="E234" s="386" t="str">
        <f>E207</f>
        <v>LANDET KVANTUM UKE 15</v>
      </c>
      <c r="F234" s="386" t="str">
        <f>F207</f>
        <v>LANDET KVANTUM T.O.M UKE 15</v>
      </c>
      <c r="G234" s="386" t="s">
        <v>62</v>
      </c>
      <c r="H234" s="387" t="str">
        <f>H207</f>
        <v>LANDET KVANTUM T.O.M. UKE 15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07">
        <v>2427</v>
      </c>
      <c r="E235" s="388">
        <f>SUM(E236:E237)</f>
        <v>37.054699999999997</v>
      </c>
      <c r="F235" s="388">
        <f>SUM(F236:F237)</f>
        <v>1670.1264299999998</v>
      </c>
      <c r="G235" s="407">
        <f>D235-F235</f>
        <v>756.8735700000002</v>
      </c>
      <c r="H235" s="388">
        <f>SUM(H236:H237)</f>
        <v>1409.6195499999999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389" t="s">
        <v>78</v>
      </c>
      <c r="D236" s="408"/>
      <c r="E236" s="390">
        <v>26.519500000000001</v>
      </c>
      <c r="F236" s="390">
        <v>1382.8093899999999</v>
      </c>
      <c r="G236" s="408"/>
      <c r="H236" s="390">
        <v>1093.2905499999999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389" t="s">
        <v>79</v>
      </c>
      <c r="D237" s="409"/>
      <c r="E237" s="391">
        <v>10.5352</v>
      </c>
      <c r="F237" s="391">
        <v>287.31704000000002</v>
      </c>
      <c r="G237" s="409"/>
      <c r="H237" s="391">
        <v>316.32900000000001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07">
        <v>1213</v>
      </c>
      <c r="E238" s="388">
        <f>SUM(E239:E240)</f>
        <v>0</v>
      </c>
      <c r="F238" s="388">
        <f>SUM(F239:F240)</f>
        <v>0</v>
      </c>
      <c r="G238" s="407">
        <f>D238-F238</f>
        <v>1213</v>
      </c>
      <c r="H238" s="388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389" t="s">
        <v>78</v>
      </c>
      <c r="D239" s="408"/>
      <c r="E239" s="390"/>
      <c r="F239" s="390"/>
      <c r="G239" s="408"/>
      <c r="H239" s="390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389" t="s">
        <v>79</v>
      </c>
      <c r="D240" s="409"/>
      <c r="E240" s="391"/>
      <c r="F240" s="391"/>
      <c r="G240" s="409"/>
      <c r="H240" s="391"/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07">
        <v>0</v>
      </c>
      <c r="E241" s="388">
        <f>SUM(E242:E243)</f>
        <v>0</v>
      </c>
      <c r="F241" s="388">
        <f>SUM(F242:F243)</f>
        <v>0</v>
      </c>
      <c r="G241" s="407">
        <f>D241-F241</f>
        <v>0</v>
      </c>
      <c r="H241" s="388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389" t="s">
        <v>78</v>
      </c>
      <c r="D242" s="408"/>
      <c r="E242" s="390"/>
      <c r="F242" s="390"/>
      <c r="G242" s="408"/>
      <c r="H242" s="390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389" t="s">
        <v>79</v>
      </c>
      <c r="D243" s="409"/>
      <c r="E243" s="391"/>
      <c r="F243" s="391"/>
      <c r="G243" s="409"/>
      <c r="H243" s="391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392"/>
      <c r="E244" s="220"/>
      <c r="F244" s="220"/>
      <c r="G244" s="393"/>
      <c r="H244" s="220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394">
        <f>SUM(D235:D244)</f>
        <v>3640</v>
      </c>
      <c r="E245" s="185">
        <f>E235+E238+E241+E244</f>
        <v>37.054699999999997</v>
      </c>
      <c r="F245" s="185">
        <f>F235+F238+F241+F244</f>
        <v>1670.1264299999998</v>
      </c>
      <c r="G245" s="394">
        <f>SUM(G235:G244)</f>
        <v>1969.8735700000002</v>
      </c>
      <c r="H245" s="185">
        <f>H235+H238+H241+H244</f>
        <v>1409.6195499999999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15
&amp;"-,Normal"&amp;11(iht. motatte landings- og sluttsedler fra fiskesalgslagene; alle tallstørrelser i hele tonn)&amp;R14.04.2020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UKE_15_2020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2020-03-31T09:57:46Z</cp:lastPrinted>
  <dcterms:created xsi:type="dcterms:W3CDTF">2011-07-06T12:13:20Z</dcterms:created>
  <dcterms:modified xsi:type="dcterms:W3CDTF">2020-04-14T11:36:08Z</dcterms:modified>
</cp:coreProperties>
</file>