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0\"/>
    </mc:Choice>
  </mc:AlternateContent>
  <bookViews>
    <workbookView xWindow="0" yWindow="0" windowWidth="29016" windowHeight="14148" tabRatio="413"/>
  </bookViews>
  <sheets>
    <sheet name="UKE_39_2020" sheetId="1" r:id="rId1"/>
  </sheets>
  <definedNames>
    <definedName name="Z_14D440E4_F18A_4F78_9989_38C1B133222D_.wvu.Cols" localSheetId="0" hidden="1">UKE_39_2020!#REF!</definedName>
    <definedName name="Z_14D440E4_F18A_4F78_9989_38C1B133222D_.wvu.PrintArea" localSheetId="0" hidden="1">UKE_39_2020!$B$1:$M$249</definedName>
    <definedName name="Z_14D440E4_F18A_4F78_9989_38C1B133222D_.wvu.Rows" localSheetId="0" hidden="1">UKE_39_2020!$361:$1048576,UKE_39_2020!$250:$360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I178" i="1" l="1"/>
  <c r="E161" i="1"/>
  <c r="I29" i="1"/>
  <c r="F24" i="1"/>
  <c r="G32" i="1" l="1"/>
  <c r="J32" i="1"/>
  <c r="J31" i="1" s="1"/>
  <c r="F132" i="1" l="1"/>
  <c r="G132" i="1"/>
  <c r="G57" i="1" l="1"/>
  <c r="G59" i="1"/>
  <c r="F32" i="1" l="1"/>
  <c r="G31" i="1" l="1"/>
  <c r="F31" i="1" l="1"/>
  <c r="F178" i="1" l="1"/>
  <c r="G178" i="1"/>
  <c r="I119" i="1" l="1"/>
  <c r="I132" i="1" l="1"/>
  <c r="D229" i="1" l="1"/>
  <c r="J24" i="1" l="1"/>
  <c r="J23" i="1" l="1"/>
  <c r="G33" i="1" l="1"/>
  <c r="G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25" i="1" l="1"/>
  <c r="F124" i="1" s="1"/>
  <c r="I125" i="1" l="1"/>
  <c r="I124" i="1" s="1"/>
  <c r="I138" i="1" s="1"/>
  <c r="G23" i="1" l="1"/>
  <c r="G39" i="1" s="1"/>
  <c r="I189" i="1"/>
  <c r="F23" i="1"/>
  <c r="I31" i="1" l="1"/>
  <c r="I24" i="1"/>
  <c r="H89" i="1"/>
  <c r="H88" i="1" s="1"/>
  <c r="I23" i="1" l="1"/>
  <c r="F184" i="1" l="1"/>
  <c r="F189" i="1" s="1"/>
  <c r="G184" i="1"/>
  <c r="H184" i="1" s="1"/>
  <c r="H132" i="1"/>
  <c r="D212" i="1" l="1"/>
  <c r="F161" i="1" l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<sst xmlns="http://schemas.openxmlformats.org/spreadsheetml/2006/main" count="257" uniqueCount="134">
  <si>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</si>
  <si>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</si>
  <si>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</si>
  <si>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</si>
  <si>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</si>
  <si>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</si>
  <si>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</si>
  <si>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</si>
  <si>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</si>
  <si>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</si>
  <si>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</si>
  <si>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</si>
  <si>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</si>
  <si>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</si>
  <si>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</si>
  <si>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</si>
  <si>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</si>
  <si>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</si>
  <si>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</si>
  <si>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</si>
  <si>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</si>
  <si>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</si>
  <si>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</si>
  <si>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</si>
  <si>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</si>
  <si>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</si>
  <si>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</si>
  <si>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</si>
  <si>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</si>
  <si>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</si>
  <si>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</si>
  <si>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</si>
  <si>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</si>
  <si>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</si>
  <si>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</si>
  <si>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</si>
  <si>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</si>
  <si>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</si>
  <si>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</si>
  <si>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</si>
  <si>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</si>
  <si>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</si>
  <si>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</si>
  <si>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</si>
  <si>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</si>
  <si>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</si>
  <si>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</si>
  <si>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</si>
  <si>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</si>
  <si>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</si>
  <si>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</si>
  <si>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</si>
  <si>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</si>
  <si>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</si>
  <si>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</si>
  <si>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</si>
  <si>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</si>
  <si>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</si>
  <si>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</si>
  <si>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</si>
  <si>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</si>
  <si>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</si>
  <si>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</si>
  <si>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</si>
  <si>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</si>
  <si>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</si>
  <si>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</si>
  <si>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</si>
  <si>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</si>
  <si>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</si>
  <si>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</si>
  <si>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</si>
  <si>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</si>
  <si>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</si>
  <si>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</si>
  <si>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</si>
  <si>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</si>
  <si>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</si>
  <si>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</si>
  <si>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</si>
  <si>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</si>
  <si>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</si>
  <si>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</si>
  <si>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</si>
  <si>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</si>
  <si>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</si>
  <si>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</si>
  <si>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</si>
  <si>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</si>
  <si>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</si>
  <si>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</si>
  <si>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</si>
  <si>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</si>
  <si>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</si>
  <si>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</si>
  <si>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</si>
  <si>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</si>
  <si>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</si>
  <si>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</si>
  <si>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</si>
  <si>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</si>
  <si>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</si>
  <si>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</si>
  <si>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</si>
  <si>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</si>
  <si>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</si>
  <si>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</si>
  <si>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</si>
  <si>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</si>
  <si>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</si>
  <si>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</si>
  <si>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</si>
  <si>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</si>
  <si>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</si>
  <si>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</si>
  <si>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</si>
  <si>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</si>
  <si>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</si>
  <si>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</si>
  <si>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</si>
  <si>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</si>
  <si>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</si>
  <si>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</si>
  <si>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</si>
  <si>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</si>
  <si>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</si>
  <si>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</si>
  <si>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</si>
  <si>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 xml:space="preserve">2 </t>
    </r>
    <r>
      <rPr>
        <sz val="9"/>
        <color theme="1"/>
        <rFont val="Calibri"/>
        <family val="2"/>
      </rPr>
      <t>Registrert rekreasjonsfiske utgjør 57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</si>
  <si>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521 tonn, men det legges til grunn at hele avsetningen tas</t>
    </r>
  </si>
  <si>
    <t>LANDET KVANTUM UKE 39</t>
  </si>
  <si>
    <t>LANDET KVANTUM T.O.M UKE 39</t>
  </si>
  <si>
    <t>LANDET KVANTUM T.O.M. UKE 39 2019</t>
  </si>
  <si>
    <r>
      <t xml:space="preserve">3 </t>
    </r>
    <r>
      <rPr>
        <sz val="9"/>
        <color theme="1"/>
        <rFont val="Calibri"/>
        <family val="2"/>
      </rPr>
      <t>Registrert rekreasjonsfiske utgjør 2 190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</si>
</sst>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09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56" xfId="0" applyNumberFormat="1" applyFont="1" applyFill="1" applyBorder="1" applyAlignment="1">
      <alignment vertical="center" wrapText="1"/>
    </xf>
    <xf numFmtId="0" fontId="24" fillId="4" borderId="57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3" fontId="22" fillId="0" borderId="61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69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1" xfId="0" applyNumberFormat="1" applyFont="1" applyFill="1" applyBorder="1" applyAlignment="1">
      <alignment horizontal="right" vertical="center" wrapText="1"/>
    </xf>
    <xf numFmtId="3" fontId="59" fillId="0" borderId="59" xfId="0" applyNumberFormat="1" applyFont="1" applyFill="1" applyBorder="1" applyAlignment="1">
      <alignment horizontal="right" vertical="center" wrapText="1"/>
    </xf>
    <xf numFmtId="3" fontId="59" fillId="0" borderId="63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61" fillId="0" borderId="60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5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8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60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2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60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I13" sqref="I13"/>
    </sheetView>
  </sheetViews>
  <sheetFormatPr baseColWidth="10" defaultColWidth="0" defaultRowHeight="0" customHeight="1" zeroHeight="1" x14ac:dyDescent="0.3"/>
  <cols>
    <col min="1" max="1" width="0.5546875" style="69" customWidth="1"/>
    <col min="2" max="2" width="0.88671875" style="5" customWidth="1"/>
    <col min="3" max="3" width="32.44140625" style="5" customWidth="1"/>
    <col min="4" max="4" width="15" style="5" customWidth="1"/>
    <col min="5" max="5" width="16.44140625" style="5" bestFit="1" customWidth="1"/>
    <col min="6" max="6" width="13.5546875" style="5" customWidth="1"/>
    <col min="7" max="7" width="19.5546875" style="5" customWidth="1"/>
    <col min="8" max="8" width="18.44140625" style="5" customWidth="1"/>
    <col min="9" max="10" width="18.44140625" style="69" customWidth="1"/>
    <col min="11" max="11" width="0.5546875" style="5" customWidth="1"/>
    <col min="12" max="12" width="0.5546875" style="69" customWidth="1"/>
    <col min="13" max="13" width="1" style="69" hidden="1" customWidth="1"/>
    <col min="14" max="14" width="5.109375" hidden="1" customWidth="1"/>
    <col min="15" max="16" width="0" hidden="1" customWidth="1"/>
  </cols>
  <sheetData>
    <row r="1" spans="2:13" s="69" customFormat="1" ht="8.1" customHeight="1" thickBot="1" x14ac:dyDescent="0.35"/>
    <row r="2" spans="2:13" ht="31.5" customHeight="1" thickTop="1" thickBot="1" x14ac:dyDescent="0.35">
      <c r="B2" s="343" t="s">
        <v>101</v>
      </c>
      <c r="C2" s="344"/>
      <c r="D2" s="344"/>
      <c r="E2" s="344"/>
      <c r="F2" s="344"/>
      <c r="G2" s="344"/>
      <c r="H2" s="344"/>
      <c r="I2" s="344"/>
      <c r="J2" s="344"/>
      <c r="K2" s="345"/>
      <c r="L2" s="186"/>
      <c r="M2" s="186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334"/>
      <c r="C7" s="335"/>
      <c r="D7" s="335"/>
      <c r="E7" s="335"/>
      <c r="F7" s="335"/>
      <c r="G7" s="335"/>
      <c r="H7" s="335"/>
      <c r="I7" s="335"/>
      <c r="J7" s="335"/>
      <c r="K7" s="336"/>
      <c r="L7" s="196"/>
      <c r="M7" s="196"/>
    </row>
    <row r="8" spans="2:13" ht="12" customHeight="1" thickBot="1" x14ac:dyDescent="0.35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5">
      <c r="B9" s="115"/>
      <c r="C9" s="325" t="s">
        <v>2</v>
      </c>
      <c r="D9" s="326"/>
      <c r="E9" s="325" t="s">
        <v>20</v>
      </c>
      <c r="F9" s="326"/>
      <c r="G9" s="325" t="s">
        <v>21</v>
      </c>
      <c r="H9" s="326"/>
      <c r="I9" s="154"/>
      <c r="J9" s="154"/>
      <c r="K9" s="113"/>
      <c r="L9" s="134"/>
      <c r="M9" s="134"/>
    </row>
    <row r="10" spans="2:13" ht="14.1" customHeight="1" x14ac:dyDescent="0.3">
      <c r="B10" s="117"/>
      <c r="C10" s="162"/>
      <c r="D10" s="162"/>
      <c r="E10" s="162" t="s">
        <v>5</v>
      </c>
      <c r="F10" s="219">
        <v>106710</v>
      </c>
      <c r="G10" s="163" t="s">
        <v>25</v>
      </c>
      <c r="H10" s="219">
        <v>27917</v>
      </c>
      <c r="I10" s="164"/>
      <c r="J10" s="164"/>
      <c r="K10" s="113"/>
      <c r="L10" s="134"/>
      <c r="M10" s="134"/>
    </row>
    <row r="11" spans="2:13" ht="15.75" customHeight="1" x14ac:dyDescent="0.3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3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35">
      <c r="B13" s="117"/>
      <c r="C13" s="163" t="s">
        <v>125</v>
      </c>
      <c r="D13" s="167">
        <v>102446</v>
      </c>
      <c r="E13" s="216"/>
      <c r="F13" s="315"/>
      <c r="G13" s="165" t="s">
        <v>15</v>
      </c>
      <c r="H13" s="316"/>
      <c r="I13" s="164"/>
      <c r="J13" s="164"/>
      <c r="K13" s="113"/>
      <c r="L13" s="134"/>
      <c r="M13" s="134"/>
    </row>
    <row r="14" spans="2:13" ht="14.1" customHeight="1" thickBot="1" x14ac:dyDescent="0.35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3">
      <c r="B15" s="120"/>
      <c r="C15" s="268" t="s">
        <v>127</v>
      </c>
      <c r="D15" s="268"/>
      <c r="E15" s="268"/>
      <c r="F15" s="268"/>
      <c r="G15" s="268"/>
      <c r="H15" s="166"/>
      <c r="I15" s="166"/>
      <c r="J15" s="166"/>
      <c r="K15" s="122"/>
      <c r="L15" s="121"/>
      <c r="M15" s="121"/>
    </row>
    <row r="16" spans="2:13" ht="15" customHeight="1" thickBot="1" x14ac:dyDescent="0.35">
      <c r="B16" s="123"/>
      <c r="C16" s="215"/>
      <c r="D16" s="215"/>
      <c r="E16" s="215"/>
      <c r="F16" s="215"/>
      <c r="G16" s="215"/>
      <c r="H16" s="215"/>
      <c r="I16" s="215"/>
      <c r="J16" s="191"/>
      <c r="K16" s="125"/>
      <c r="L16" s="116"/>
      <c r="M16" s="116"/>
    </row>
    <row r="17" spans="1:13" ht="21.75" customHeight="1" x14ac:dyDescent="0.3">
      <c r="B17" s="327" t="s">
        <v>8</v>
      </c>
      <c r="C17" s="328"/>
      <c r="D17" s="328"/>
      <c r="E17" s="328"/>
      <c r="F17" s="328"/>
      <c r="G17" s="328"/>
      <c r="H17" s="328"/>
      <c r="I17" s="328"/>
      <c r="J17" s="328"/>
      <c r="K17" s="329"/>
      <c r="L17" s="196"/>
      <c r="M17" s="196"/>
    </row>
    <row r="18" spans="1:13" ht="12" customHeight="1" thickBot="1" x14ac:dyDescent="0.35">
      <c r="B18" s="117"/>
      <c r="C18" s="217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5">
      <c r="A19" s="3"/>
      <c r="B19" s="115"/>
      <c r="C19" s="176" t="s">
        <v>19</v>
      </c>
      <c r="D19" s="269" t="s">
        <v>70</v>
      </c>
      <c r="E19" s="311" t="s">
        <v>97</v>
      </c>
      <c r="F19" s="311" t="s">
        <v>130</v>
      </c>
      <c r="G19" s="311" t="s">
        <v>131</v>
      </c>
      <c r="H19" s="311" t="s">
        <v>69</v>
      </c>
      <c r="I19" s="311" t="s">
        <v>62</v>
      </c>
      <c r="J19" s="311" t="s">
        <v>132</v>
      </c>
      <c r="K19" s="114"/>
      <c r="L19" s="4"/>
      <c r="M19" s="4"/>
    </row>
    <row r="20" spans="1:13" ht="14.1" customHeight="1" x14ac:dyDescent="0.3">
      <c r="B20" s="117"/>
      <c r="C20" s="232" t="s">
        <v>16</v>
      </c>
      <c r="D20" s="361">
        <f>D22+D21</f>
        <v>106710</v>
      </c>
      <c r="E20" s="352">
        <f>E22+E21</f>
        <v>105976</v>
      </c>
      <c r="F20" s="352">
        <f>F22+F21</f>
        <v>2.1179999999999999</v>
      </c>
      <c r="G20" s="352">
        <f>G21+G22</f>
        <v>65541.584210000001</v>
      </c>
      <c r="H20" s="352"/>
      <c r="I20" s="352">
        <f>I22+I21</f>
        <v>40434.415789999999</v>
      </c>
      <c r="J20" s="352">
        <f>J22+J21</f>
        <v>62174.99452</v>
      </c>
      <c r="K20" s="126"/>
      <c r="L20" s="154"/>
      <c r="M20" s="154"/>
    </row>
    <row r="21" spans="1:13" ht="14.1" customHeight="1" x14ac:dyDescent="0.3">
      <c r="B21" s="117"/>
      <c r="C21" s="233" t="s">
        <v>12</v>
      </c>
      <c r="D21" s="362">
        <v>105960</v>
      </c>
      <c r="E21" s="353">
        <v>105175</v>
      </c>
      <c r="F21" s="353">
        <v>2.1179999999999999</v>
      </c>
      <c r="G21" s="353">
        <v>65050.687819999999</v>
      </c>
      <c r="H21" s="353"/>
      <c r="I21" s="353">
        <f>E21-G21</f>
        <v>40124.312180000001</v>
      </c>
      <c r="J21" s="353">
        <v>61658.341639999999</v>
      </c>
      <c r="K21" s="126"/>
      <c r="L21" s="154"/>
      <c r="M21" s="154"/>
    </row>
    <row r="22" spans="1:13" ht="14.1" customHeight="1" thickBot="1" x14ac:dyDescent="0.35">
      <c r="B22" s="117"/>
      <c r="C22" s="234" t="s">
        <v>11</v>
      </c>
      <c r="D22" s="363">
        <v>750</v>
      </c>
      <c r="E22" s="354">
        <v>801</v>
      </c>
      <c r="F22" s="354"/>
      <c r="G22" s="354">
        <v>490.89639</v>
      </c>
      <c r="H22" s="354"/>
      <c r="I22" s="354">
        <f>E22-G22</f>
        <v>310.10361</v>
      </c>
      <c r="J22" s="354">
        <v>516.65287999999998</v>
      </c>
      <c r="K22" s="126"/>
      <c r="L22" s="154"/>
      <c r="M22" s="154"/>
    </row>
    <row r="23" spans="1:13" ht="14.1" customHeight="1" x14ac:dyDescent="0.3">
      <c r="B23" s="117"/>
      <c r="C23" s="232" t="s">
        <v>17</v>
      </c>
      <c r="D23" s="361">
        <f>D31+D30+D24</f>
        <v>223234</v>
      </c>
      <c r="E23" s="352">
        <f>E31+E30+E24</f>
        <v>213782</v>
      </c>
      <c r="F23" s="352">
        <f>F31+F30+F24</f>
        <v>511.43950000000001</v>
      </c>
      <c r="G23" s="352">
        <f>G24+G30+G31</f>
        <v>193593.69779000001</v>
      </c>
      <c r="H23" s="352"/>
      <c r="I23" s="352">
        <f>I24+I30+I31</f>
        <v>20188.302209999998</v>
      </c>
      <c r="J23" s="352">
        <f>J24+J30+J31</f>
        <v>191646.469258</v>
      </c>
      <c r="K23" s="126"/>
      <c r="L23" s="154"/>
      <c r="M23" s="154"/>
    </row>
    <row r="24" spans="1:13" ht="15" customHeight="1" x14ac:dyDescent="0.3">
      <c r="A24" s="21"/>
      <c r="B24" s="127"/>
      <c r="C24" s="239" t="s">
        <v>80</v>
      </c>
      <c r="D24" s="364">
        <f>D25+D26+D27+D28+D29</f>
        <v>174605</v>
      </c>
      <c r="E24" s="355">
        <f>E25+E26+E27+E28+E29</f>
        <v>165351</v>
      </c>
      <c r="F24" s="355">
        <f>F25+F26+F27+F28</f>
        <v>428.34577999999999</v>
      </c>
      <c r="G24" s="355">
        <f>G25+G26+G27+G28</f>
        <v>153925.83920000002</v>
      </c>
      <c r="H24" s="355"/>
      <c r="I24" s="355">
        <f>I25+I26+I27+I28+I29</f>
        <v>11425.160799999998</v>
      </c>
      <c r="J24" s="355">
        <f>J25+J26+J27+J28</f>
        <v>156933.283108</v>
      </c>
      <c r="K24" s="126"/>
      <c r="L24" s="154"/>
      <c r="M24" s="154"/>
    </row>
    <row r="25" spans="1:13" ht="14.1" customHeight="1" x14ac:dyDescent="0.3">
      <c r="A25" s="22"/>
      <c r="B25" s="128"/>
      <c r="C25" s="238" t="s">
        <v>22</v>
      </c>
      <c r="D25" s="365">
        <v>41189</v>
      </c>
      <c r="E25" s="356">
        <v>39029</v>
      </c>
      <c r="F25" s="356">
        <v>51.310420000000001</v>
      </c>
      <c r="G25" s="356">
        <v>39636.102850000003</v>
      </c>
      <c r="H25" s="356">
        <v>2008</v>
      </c>
      <c r="I25" s="356">
        <f>E25-G25+H25</f>
        <v>1400.8971499999971</v>
      </c>
      <c r="J25" s="356">
        <v>42679.361920000003</v>
      </c>
      <c r="K25" s="126"/>
      <c r="L25" s="154"/>
      <c r="M25" s="154"/>
    </row>
    <row r="26" spans="1:13" ht="14.1" customHeight="1" x14ac:dyDescent="0.3">
      <c r="A26" s="22"/>
      <c r="B26" s="128"/>
      <c r="C26" s="238" t="s">
        <v>59</v>
      </c>
      <c r="D26" s="365">
        <v>45257</v>
      </c>
      <c r="E26" s="356">
        <v>41911</v>
      </c>
      <c r="F26" s="356">
        <v>131.93917999999999</v>
      </c>
      <c r="G26" s="356">
        <v>41397.429069999998</v>
      </c>
      <c r="H26" s="356">
        <v>2647</v>
      </c>
      <c r="I26" s="356">
        <f>E26-G26+H26</f>
        <v>3160.5709300000017</v>
      </c>
      <c r="J26" s="356">
        <v>42513.270920000003</v>
      </c>
      <c r="K26" s="126"/>
      <c r="L26" s="154"/>
      <c r="M26" s="154"/>
    </row>
    <row r="27" spans="1:13" ht="14.1" customHeight="1" x14ac:dyDescent="0.3">
      <c r="A27" s="22"/>
      <c r="B27" s="128"/>
      <c r="C27" s="238" t="s">
        <v>60</v>
      </c>
      <c r="D27" s="365">
        <v>42190</v>
      </c>
      <c r="E27" s="356">
        <v>42357</v>
      </c>
      <c r="F27" s="356">
        <v>139.96598</v>
      </c>
      <c r="G27" s="356">
        <v>43696.74927</v>
      </c>
      <c r="H27" s="356">
        <v>3586</v>
      </c>
      <c r="I27" s="356">
        <f>E27-G27+H27</f>
        <v>2246.2507299999997</v>
      </c>
      <c r="J27" s="356">
        <v>42050.873482000003</v>
      </c>
      <c r="K27" s="126"/>
      <c r="L27" s="154"/>
      <c r="M27" s="154"/>
    </row>
    <row r="28" spans="1:13" ht="14.1" customHeight="1" x14ac:dyDescent="0.3">
      <c r="A28" s="22"/>
      <c r="B28" s="128"/>
      <c r="C28" s="238" t="s">
        <v>82</v>
      </c>
      <c r="D28" s="365">
        <v>30699</v>
      </c>
      <c r="E28" s="356">
        <v>28468</v>
      </c>
      <c r="F28" s="356">
        <v>105.1302</v>
      </c>
      <c r="G28" s="356">
        <v>29195.558010000001</v>
      </c>
      <c r="H28" s="356">
        <v>1903</v>
      </c>
      <c r="I28" s="356">
        <f>E28-G28+H28</f>
        <v>1175.4419899999994</v>
      </c>
      <c r="J28" s="356">
        <v>29689.776785999999</v>
      </c>
      <c r="K28" s="126"/>
      <c r="L28" s="154"/>
      <c r="M28" s="154"/>
    </row>
    <row r="29" spans="1:13" ht="14.1" customHeight="1" x14ac:dyDescent="0.3">
      <c r="A29" s="22"/>
      <c r="B29" s="128"/>
      <c r="C29" s="238" t="s">
        <v>83</v>
      </c>
      <c r="D29" s="365">
        <v>15270</v>
      </c>
      <c r="E29" s="356">
        <v>13586</v>
      </c>
      <c r="F29" s="356">
        <v>245</v>
      </c>
      <c r="G29" s="356">
        <f>H25+H26+H27+H28</f>
        <v>10144</v>
      </c>
      <c r="H29" s="356"/>
      <c r="I29" s="356">
        <f>E29-G29</f>
        <v>3442</v>
      </c>
      <c r="J29" s="356">
        <v>8708</v>
      </c>
      <c r="K29" s="126"/>
      <c r="L29" s="154"/>
      <c r="M29" s="154"/>
    </row>
    <row r="30" spans="1:13" ht="14.1" customHeight="1" x14ac:dyDescent="0.3">
      <c r="A30" s="23"/>
      <c r="B30" s="127"/>
      <c r="C30" s="239" t="s">
        <v>18</v>
      </c>
      <c r="D30" s="364">
        <v>27917</v>
      </c>
      <c r="E30" s="355">
        <v>28138</v>
      </c>
      <c r="F30" s="355">
        <v>66.093720000000005</v>
      </c>
      <c r="G30" s="355">
        <v>19347.85859</v>
      </c>
      <c r="H30" s="355"/>
      <c r="I30" s="355">
        <f>E30-G30</f>
        <v>8790.1414100000002</v>
      </c>
      <c r="J30" s="355">
        <v>15754.18615</v>
      </c>
      <c r="K30" s="126"/>
      <c r="L30" s="154"/>
      <c r="M30" s="154"/>
    </row>
    <row r="31" spans="1:13" ht="14.1" customHeight="1" x14ac:dyDescent="0.3">
      <c r="A31" s="23"/>
      <c r="B31" s="127"/>
      <c r="C31" s="239" t="s">
        <v>81</v>
      </c>
      <c r="D31" s="364">
        <f>D32+D33</f>
        <v>20712</v>
      </c>
      <c r="E31" s="355">
        <f>E32+E33</f>
        <v>20293</v>
      </c>
      <c r="F31" s="355">
        <f>F32</f>
        <v>17</v>
      </c>
      <c r="G31" s="355">
        <f>G32</f>
        <v>20320</v>
      </c>
      <c r="H31" s="355"/>
      <c r="I31" s="355">
        <f>I32+I33</f>
        <v>-27</v>
      </c>
      <c r="J31" s="355">
        <f>J32</f>
        <v>18959</v>
      </c>
      <c r="K31" s="126"/>
      <c r="L31" s="154"/>
      <c r="M31" s="154"/>
    </row>
    <row r="32" spans="1:13" ht="14.1" customHeight="1" x14ac:dyDescent="0.3">
      <c r="A32" s="22"/>
      <c r="B32" s="128"/>
      <c r="C32" s="238" t="s">
        <v>10</v>
      </c>
      <c r="D32" s="365">
        <v>18842</v>
      </c>
      <c r="E32" s="356">
        <v>18423</v>
      </c>
      <c r="F32" s="356">
        <f>17-F36</f>
        <v>17</v>
      </c>
      <c r="G32" s="356">
        <f>23415-G36</f>
        <v>20320</v>
      </c>
      <c r="H32" s="356">
        <v>1331</v>
      </c>
      <c r="I32" s="356">
        <f>E32-G32+H32</f>
        <v>-566</v>
      </c>
      <c r="J32" s="356">
        <f>22347-J36</f>
        <v>18959</v>
      </c>
      <c r="K32" s="126"/>
      <c r="L32" s="154"/>
      <c r="M32" s="154"/>
    </row>
    <row r="33" spans="1:13" ht="14.1" customHeight="1" thickBot="1" x14ac:dyDescent="0.35">
      <c r="A33" s="22"/>
      <c r="B33" s="128"/>
      <c r="C33" s="270" t="s">
        <v>84</v>
      </c>
      <c r="D33" s="366">
        <v>1870</v>
      </c>
      <c r="E33" s="357">
        <v>1870</v>
      </c>
      <c r="F33" s="357">
        <v>12</v>
      </c>
      <c r="G33" s="357">
        <f>H32</f>
        <v>1331</v>
      </c>
      <c r="H33" s="357"/>
      <c r="I33" s="357">
        <f t="shared" ref="I33:I38" si="0">E33-G33</f>
        <v>539</v>
      </c>
      <c r="J33" s="357">
        <v>957</v>
      </c>
      <c r="K33" s="126"/>
      <c r="L33" s="154"/>
      <c r="M33" s="154"/>
    </row>
    <row r="34" spans="1:13" ht="15.75" customHeight="1" thickBot="1" x14ac:dyDescent="0.35">
      <c r="B34" s="117"/>
      <c r="C34" s="171" t="s">
        <v>109</v>
      </c>
      <c r="D34" s="367">
        <v>2500</v>
      </c>
      <c r="E34" s="358">
        <v>2500</v>
      </c>
      <c r="F34" s="358">
        <v>0</v>
      </c>
      <c r="G34" s="358">
        <v>1129</v>
      </c>
      <c r="H34" s="358"/>
      <c r="I34" s="358">
        <f t="shared" si="0"/>
        <v>1371</v>
      </c>
      <c r="J34" s="358">
        <v>2836.7816320000002</v>
      </c>
      <c r="K34" s="126"/>
      <c r="L34" s="154"/>
      <c r="M34" s="154"/>
    </row>
    <row r="35" spans="1:13" ht="14.1" customHeight="1" thickBot="1" x14ac:dyDescent="0.35">
      <c r="B35" s="117"/>
      <c r="C35" s="171" t="s">
        <v>13</v>
      </c>
      <c r="D35" s="368">
        <v>933</v>
      </c>
      <c r="E35" s="358">
        <v>933</v>
      </c>
      <c r="F35" s="358">
        <v>0.73650000000000004</v>
      </c>
      <c r="G35" s="358">
        <v>472</v>
      </c>
      <c r="H35" s="358"/>
      <c r="I35" s="358">
        <f t="shared" si="0"/>
        <v>461</v>
      </c>
      <c r="J35" s="358">
        <v>469.11658</v>
      </c>
      <c r="K35" s="126"/>
      <c r="L35" s="154"/>
      <c r="M35" s="154"/>
    </row>
    <row r="36" spans="1:13" ht="17.25" customHeight="1" thickBot="1" x14ac:dyDescent="0.35">
      <c r="B36" s="117"/>
      <c r="C36" s="171" t="s">
        <v>110</v>
      </c>
      <c r="D36" s="368">
        <v>3000</v>
      </c>
      <c r="E36" s="359">
        <v>3000</v>
      </c>
      <c r="F36" s="359"/>
      <c r="G36" s="359">
        <v>3095</v>
      </c>
      <c r="H36" s="359"/>
      <c r="I36" s="359">
        <f t="shared" si="0"/>
        <v>-95</v>
      </c>
      <c r="J36" s="359">
        <v>3388</v>
      </c>
      <c r="K36" s="126"/>
      <c r="L36" s="154"/>
      <c r="M36" s="154"/>
    </row>
    <row r="37" spans="1:13" ht="17.25" customHeight="1" thickBot="1" x14ac:dyDescent="0.35">
      <c r="B37" s="117"/>
      <c r="C37" s="171" t="s">
        <v>65</v>
      </c>
      <c r="D37" s="368">
        <v>7000</v>
      </c>
      <c r="E37" s="359">
        <v>7000</v>
      </c>
      <c r="F37" s="359">
        <v>4</v>
      </c>
      <c r="G37" s="359">
        <v>7000</v>
      </c>
      <c r="H37" s="359"/>
      <c r="I37" s="359">
        <f t="shared" si="0"/>
        <v>0</v>
      </c>
      <c r="J37" s="359">
        <v>7000</v>
      </c>
      <c r="K37" s="126"/>
      <c r="L37" s="154"/>
      <c r="M37" s="154"/>
    </row>
    <row r="38" spans="1:13" ht="14.1" customHeight="1" thickBot="1" x14ac:dyDescent="0.35">
      <c r="B38" s="117"/>
      <c r="C38" s="150" t="s">
        <v>112</v>
      </c>
      <c r="D38" s="368">
        <v>0</v>
      </c>
      <c r="E38" s="359">
        <v>0</v>
      </c>
      <c r="F38" s="359"/>
      <c r="G38" s="359">
        <v>96</v>
      </c>
      <c r="H38" s="359"/>
      <c r="I38" s="359">
        <f t="shared" si="0"/>
        <v>-96</v>
      </c>
      <c r="J38" s="359">
        <v>117</v>
      </c>
      <c r="K38" s="126"/>
      <c r="L38" s="154"/>
      <c r="M38" s="154"/>
    </row>
    <row r="39" spans="1:13" ht="16.5" customHeight="1" thickBot="1" x14ac:dyDescent="0.35">
      <c r="B39" s="117"/>
      <c r="C39" s="177" t="s">
        <v>9</v>
      </c>
      <c r="D39" s="369">
        <f>D20+D23+D34+D35+D36+D37+D38</f>
        <v>343377</v>
      </c>
      <c r="E39" s="360">
        <f>E20+E23+E34+E35+E36+E37+E38</f>
        <v>333191</v>
      </c>
      <c r="F39" s="360">
        <f>F20+F23+F34+F35+F37+F38+F36</f>
        <v>518.29399999999998</v>
      </c>
      <c r="G39" s="360">
        <f>G20+G23+G34+G35+G36+G37+G38</f>
        <v>270927.28200000001</v>
      </c>
      <c r="H39" s="360">
        <f>H25+H26+H27+H28+H32</f>
        <v>11475</v>
      </c>
      <c r="I39" s="360">
        <f>I20+I23+I34+I35+I36+I37+I38</f>
        <v>62263.717999999993</v>
      </c>
      <c r="J39" s="360">
        <f>J20+J23+J34+J35+J36+J37+J38</f>
        <v>267632.36199</v>
      </c>
      <c r="K39" s="126"/>
      <c r="L39" s="154"/>
      <c r="M39" s="154"/>
    </row>
    <row r="40" spans="1:13" ht="14.1" customHeight="1" x14ac:dyDescent="0.3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292"/>
      <c r="K40" s="291"/>
      <c r="L40" s="121"/>
      <c r="M40" s="121"/>
    </row>
    <row r="41" spans="1:13" s="16" customFormat="1" ht="14.1" customHeight="1" x14ac:dyDescent="0.3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3">
      <c r="B42" s="120"/>
      <c r="C42" s="193" t="s">
        <v>133</v>
      </c>
      <c r="D42" s="195"/>
      <c r="E42" s="195"/>
      <c r="F42" s="195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3">
      <c r="B43" s="120"/>
      <c r="C43" s="193" t="s">
        <v>111</v>
      </c>
      <c r="D43" s="195"/>
      <c r="E43" s="195"/>
      <c r="F43" s="195"/>
      <c r="G43" s="129"/>
      <c r="H43" s="154"/>
      <c r="I43" s="154"/>
      <c r="J43" s="116"/>
      <c r="K43" s="122"/>
      <c r="L43" s="121"/>
      <c r="M43" s="121"/>
    </row>
    <row r="44" spans="1:13" s="16" customFormat="1" ht="15" thickBot="1" x14ac:dyDescent="0.35">
      <c r="B44" s="131"/>
      <c r="C44" s="16" t="s">
        <v>113</v>
      </c>
      <c r="D44" s="275"/>
      <c r="E44" s="275"/>
      <c r="F44" s="275"/>
      <c r="G44" s="276"/>
      <c r="H44" s="102"/>
      <c r="I44" s="102"/>
      <c r="J44" s="152"/>
      <c r="K44" s="133"/>
      <c r="L44" s="121"/>
      <c r="M44" s="121"/>
    </row>
    <row r="45" spans="1:13" ht="12" customHeight="1" thickTop="1" x14ac:dyDescent="0.3">
      <c r="B45" s="6"/>
      <c r="C45" s="206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334" t="s">
        <v>1</v>
      </c>
      <c r="C47" s="335"/>
      <c r="D47" s="335"/>
      <c r="E47" s="335"/>
      <c r="F47" s="335"/>
      <c r="G47" s="335"/>
      <c r="H47" s="335"/>
      <c r="I47" s="335"/>
      <c r="J47" s="335"/>
      <c r="K47" s="336"/>
      <c r="L47" s="196"/>
      <c r="M47" s="196"/>
    </row>
    <row r="48" spans="1:13" ht="12" customHeight="1" thickBot="1" x14ac:dyDescent="0.35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5">
      <c r="B49" s="117"/>
      <c r="C49" s="317" t="s">
        <v>2</v>
      </c>
      <c r="D49" s="318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5">
      <c r="B50" s="117"/>
      <c r="C50" s="137" t="s">
        <v>27</v>
      </c>
      <c r="D50" s="22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5">
      <c r="B51" s="117"/>
      <c r="C51" s="137" t="s">
        <v>3</v>
      </c>
      <c r="D51" s="22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5">
      <c r="B52" s="117"/>
      <c r="C52" s="137" t="s">
        <v>28</v>
      </c>
      <c r="D52" s="22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5">
      <c r="B53" s="117"/>
      <c r="C53" s="137" t="s">
        <v>31</v>
      </c>
      <c r="D53" s="22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5">
      <c r="B54" s="123"/>
      <c r="C54" s="138"/>
      <c r="D54" s="22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5">
      <c r="B55" s="327" t="s">
        <v>8</v>
      </c>
      <c r="C55" s="328"/>
      <c r="D55" s="328"/>
      <c r="E55" s="328"/>
      <c r="F55" s="328"/>
      <c r="G55" s="328"/>
      <c r="H55" s="328"/>
      <c r="I55" s="328"/>
      <c r="J55" s="328"/>
      <c r="K55" s="329"/>
      <c r="L55" s="196"/>
      <c r="M55" s="196"/>
    </row>
    <row r="56" spans="2:13" s="3" customFormat="1" ht="63" thickBot="1" x14ac:dyDescent="0.35">
      <c r="B56" s="140"/>
      <c r="C56" s="176" t="s">
        <v>19</v>
      </c>
      <c r="D56" s="313" t="s">
        <v>20</v>
      </c>
      <c r="E56" s="294" t="str">
        <f>F19</f>
        <v>LANDET KVANTUM UKE 39</v>
      </c>
      <c r="F56" s="176" t="str">
        <f>G19</f>
        <v>LANDET KVANTUM T.O.M UKE 39</v>
      </c>
      <c r="G56" s="312" t="str">
        <f>I19</f>
        <v>RESTKVOTER</v>
      </c>
      <c r="H56" s="176" t="str">
        <f>J19</f>
        <v>LANDET KVANTUM T.O.M. UKE 39 2019</v>
      </c>
      <c r="I56" s="141"/>
      <c r="J56" s="141"/>
      <c r="K56" s="142"/>
      <c r="L56" s="141"/>
      <c r="M56" s="141"/>
    </row>
    <row r="57" spans="2:13" ht="14.1" customHeight="1" x14ac:dyDescent="0.3">
      <c r="B57" s="143"/>
      <c r="C57" s="277" t="s">
        <v>32</v>
      </c>
      <c r="D57" s="330">
        <v>5386</v>
      </c>
      <c r="E57" s="370"/>
      <c r="F57" s="370">
        <v>1389.3483200000001</v>
      </c>
      <c r="G57" s="332">
        <f>D57-F57-F58</f>
        <v>2314.28006</v>
      </c>
      <c r="H57" s="370">
        <v>1338.22191</v>
      </c>
      <c r="I57" s="158"/>
      <c r="J57" s="158"/>
      <c r="K57" s="185"/>
      <c r="L57" s="103"/>
      <c r="M57" s="103"/>
    </row>
    <row r="58" spans="2:13" ht="14.1" customHeight="1" x14ac:dyDescent="0.3">
      <c r="B58" s="143"/>
      <c r="C58" s="144" t="s">
        <v>29</v>
      </c>
      <c r="D58" s="331"/>
      <c r="E58" s="371">
        <v>158.20518999999999</v>
      </c>
      <c r="F58" s="371">
        <v>1682.3716199999999</v>
      </c>
      <c r="G58" s="333"/>
      <c r="H58" s="371">
        <v>1582.59058</v>
      </c>
      <c r="I58" s="158"/>
      <c r="J58" s="158"/>
      <c r="K58" s="185"/>
      <c r="L58" s="103"/>
      <c r="M58" s="103"/>
    </row>
    <row r="59" spans="2:13" ht="14.1" customHeight="1" thickBot="1" x14ac:dyDescent="0.35">
      <c r="B59" s="143"/>
      <c r="C59" s="145" t="s">
        <v>76</v>
      </c>
      <c r="D59" s="358">
        <v>200</v>
      </c>
      <c r="E59" s="372"/>
      <c r="F59" s="372">
        <v>97.538499999999999</v>
      </c>
      <c r="G59" s="373">
        <f>D59-F59</f>
        <v>102.4615</v>
      </c>
      <c r="H59" s="372">
        <v>79.929910000000007</v>
      </c>
      <c r="I59" s="158"/>
      <c r="J59" s="158"/>
      <c r="K59" s="185"/>
      <c r="L59" s="103"/>
      <c r="M59" s="103"/>
    </row>
    <row r="60" spans="2:13" s="95" customFormat="1" ht="15.6" customHeight="1" x14ac:dyDescent="0.3">
      <c r="B60" s="159"/>
      <c r="C60" s="146" t="s">
        <v>58</v>
      </c>
      <c r="D60" s="374">
        <v>8078</v>
      </c>
      <c r="E60" s="374">
        <f>E61+E62+E63</f>
        <v>7.0193399999999997</v>
      </c>
      <c r="F60" s="374">
        <f>F61+F62+F63</f>
        <v>7726.0664299999999</v>
      </c>
      <c r="G60" s="375">
        <f>D60-F60</f>
        <v>351.93357000000015</v>
      </c>
      <c r="H60" s="374">
        <f>H61+H62+H63</f>
        <v>8238.8837199999998</v>
      </c>
      <c r="I60" s="160"/>
      <c r="J60" s="160"/>
      <c r="K60" s="185"/>
      <c r="L60" s="103"/>
      <c r="M60" s="103"/>
    </row>
    <row r="61" spans="2:13" s="22" customFormat="1" ht="14.1" customHeight="1" x14ac:dyDescent="0.3">
      <c r="B61" s="147"/>
      <c r="C61" s="148" t="s">
        <v>33</v>
      </c>
      <c r="D61" s="376"/>
      <c r="E61" s="376">
        <v>1.136E-2</v>
      </c>
      <c r="F61" s="376">
        <v>3781.4817499999999</v>
      </c>
      <c r="G61" s="377"/>
      <c r="H61" s="376">
        <v>3513.8408599999998</v>
      </c>
      <c r="I61" s="149"/>
      <c r="J61" s="149"/>
      <c r="K61" s="185"/>
      <c r="L61" s="103"/>
      <c r="M61" s="103"/>
    </row>
    <row r="62" spans="2:13" s="22" customFormat="1" ht="14.1" customHeight="1" x14ac:dyDescent="0.3">
      <c r="B62" s="147"/>
      <c r="C62" s="148" t="s">
        <v>34</v>
      </c>
      <c r="D62" s="376"/>
      <c r="E62" s="376">
        <v>2.9051499999999999</v>
      </c>
      <c r="F62" s="376">
        <v>2447.7771400000001</v>
      </c>
      <c r="G62" s="377"/>
      <c r="H62" s="376">
        <v>3115.3217199999999</v>
      </c>
      <c r="I62" s="173"/>
      <c r="J62" s="173"/>
      <c r="K62" s="185"/>
      <c r="L62" s="103"/>
      <c r="M62" s="103"/>
    </row>
    <row r="63" spans="2:13" s="22" customFormat="1" ht="14.1" customHeight="1" thickBot="1" x14ac:dyDescent="0.35">
      <c r="B63" s="147"/>
      <c r="C63" s="211" t="s">
        <v>35</v>
      </c>
      <c r="D63" s="378"/>
      <c r="E63" s="378">
        <v>4.10283</v>
      </c>
      <c r="F63" s="378">
        <v>1496.80754</v>
      </c>
      <c r="G63" s="379"/>
      <c r="H63" s="378">
        <v>1609.7211400000001</v>
      </c>
      <c r="I63" s="173"/>
      <c r="J63" s="173"/>
      <c r="K63" s="185"/>
      <c r="L63" s="103"/>
      <c r="M63" s="103"/>
    </row>
    <row r="64" spans="2:13" ht="14.1" customHeight="1" thickBot="1" x14ac:dyDescent="0.35">
      <c r="B64" s="117"/>
      <c r="C64" s="150" t="s">
        <v>36</v>
      </c>
      <c r="D64" s="380">
        <v>91</v>
      </c>
      <c r="E64" s="380"/>
      <c r="F64" s="380"/>
      <c r="G64" s="381">
        <f>D64-F64</f>
        <v>91</v>
      </c>
      <c r="H64" s="380"/>
      <c r="I64" s="154"/>
      <c r="J64" s="154"/>
      <c r="K64" s="185"/>
      <c r="L64" s="103"/>
      <c r="M64" s="103"/>
    </row>
    <row r="65" spans="2:13" ht="14.1" customHeight="1" thickBot="1" x14ac:dyDescent="0.35">
      <c r="B65" s="117"/>
      <c r="C65" s="293" t="s">
        <v>14</v>
      </c>
      <c r="D65" s="382"/>
      <c r="E65" s="382"/>
      <c r="F65" s="382"/>
      <c r="G65" s="383"/>
      <c r="H65" s="382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5">
      <c r="B66" s="115"/>
      <c r="C66" s="177" t="s">
        <v>9</v>
      </c>
      <c r="D66" s="360">
        <f>D57+D59+D60+D64</f>
        <v>13755</v>
      </c>
      <c r="E66" s="360">
        <f>E57+E58+E59+E60+E64+E65</f>
        <v>165.22452999999999</v>
      </c>
      <c r="F66" s="360">
        <f>F57+F58+F59+F60+F64+F65</f>
        <v>10895.32487</v>
      </c>
      <c r="G66" s="384">
        <f>D66-F66</f>
        <v>2859.6751299999996</v>
      </c>
      <c r="H66" s="360">
        <f>H57+H58+H59+H60+H64+H65</f>
        <v>11241.598120000001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5">
      <c r="B67" s="155"/>
      <c r="C67" s="342" t="s">
        <v>118</v>
      </c>
      <c r="D67" s="342"/>
      <c r="E67" s="342"/>
      <c r="F67" s="342"/>
      <c r="G67" s="342"/>
      <c r="H67" s="172"/>
      <c r="I67" s="156"/>
      <c r="J67" s="156"/>
      <c r="K67" s="157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334" t="s">
        <v>1</v>
      </c>
      <c r="C72" s="335"/>
      <c r="D72" s="335"/>
      <c r="E72" s="335"/>
      <c r="F72" s="335"/>
      <c r="G72" s="335"/>
      <c r="H72" s="335"/>
      <c r="I72" s="335"/>
      <c r="J72" s="335"/>
      <c r="K72" s="336"/>
      <c r="L72" s="196"/>
      <c r="M72" s="196"/>
    </row>
    <row r="73" spans="2:13" ht="4.5" customHeight="1" thickBot="1" x14ac:dyDescent="0.35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5">
      <c r="B74" s="115"/>
      <c r="C74" s="325" t="s">
        <v>2</v>
      </c>
      <c r="D74" s="326"/>
      <c r="E74" s="325" t="s">
        <v>20</v>
      </c>
      <c r="F74" s="337"/>
      <c r="G74" s="325" t="s">
        <v>21</v>
      </c>
      <c r="H74" s="326"/>
      <c r="I74" s="154"/>
      <c r="J74" s="154"/>
      <c r="K74" s="113"/>
      <c r="L74" s="134"/>
      <c r="M74" s="134"/>
    </row>
    <row r="75" spans="2:13" ht="14.4" x14ac:dyDescent="0.3">
      <c r="B75" s="222"/>
      <c r="C75" s="163" t="s">
        <v>27</v>
      </c>
      <c r="D75" s="167">
        <v>105159</v>
      </c>
      <c r="E75" s="223" t="s">
        <v>5</v>
      </c>
      <c r="F75" s="219">
        <v>40215</v>
      </c>
      <c r="G75" s="224" t="s">
        <v>25</v>
      </c>
      <c r="H75" s="219">
        <v>11810</v>
      </c>
      <c r="I75" s="164"/>
      <c r="J75" s="164"/>
      <c r="K75" s="225"/>
      <c r="L75" s="265"/>
      <c r="M75" s="134"/>
    </row>
    <row r="76" spans="2:13" ht="14.4" x14ac:dyDescent="0.3">
      <c r="B76" s="222"/>
      <c r="C76" s="163" t="s">
        <v>3</v>
      </c>
      <c r="D76" s="167">
        <v>96159</v>
      </c>
      <c r="E76" s="226" t="s">
        <v>6</v>
      </c>
      <c r="F76" s="167">
        <v>65613</v>
      </c>
      <c r="G76" s="224" t="s">
        <v>78</v>
      </c>
      <c r="H76" s="167">
        <v>48554</v>
      </c>
      <c r="I76" s="164"/>
      <c r="J76" s="164"/>
      <c r="K76" s="225"/>
      <c r="L76" s="265"/>
      <c r="M76" s="134"/>
    </row>
    <row r="77" spans="2:13" ht="16.8" thickBot="1" x14ac:dyDescent="0.35">
      <c r="B77" s="222"/>
      <c r="C77" s="163" t="s">
        <v>125</v>
      </c>
      <c r="D77" s="167">
        <v>13682</v>
      </c>
      <c r="E77" s="163" t="s">
        <v>93</v>
      </c>
      <c r="F77" s="167">
        <v>2143</v>
      </c>
      <c r="G77" s="224" t="s">
        <v>79</v>
      </c>
      <c r="H77" s="167">
        <v>5249</v>
      </c>
      <c r="I77" s="164"/>
      <c r="J77" s="164"/>
      <c r="K77" s="225"/>
      <c r="L77" s="265"/>
      <c r="M77" s="134"/>
    </row>
    <row r="78" spans="2:13" ht="14.1" customHeight="1" thickBot="1" x14ac:dyDescent="0.35">
      <c r="B78" s="22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27"/>
      <c r="L78" s="230"/>
      <c r="M78" s="116"/>
    </row>
    <row r="79" spans="2:13" ht="12" customHeight="1" x14ac:dyDescent="0.3">
      <c r="B79" s="222"/>
      <c r="C79" s="268" t="s">
        <v>126</v>
      </c>
      <c r="D79" s="192"/>
      <c r="E79" s="192"/>
      <c r="F79" s="192"/>
      <c r="G79" s="192"/>
      <c r="H79" s="192"/>
      <c r="I79" s="229"/>
      <c r="J79" s="230"/>
      <c r="K79" s="227"/>
      <c r="L79" s="230"/>
      <c r="M79" s="116"/>
    </row>
    <row r="80" spans="2:13" ht="14.25" customHeight="1" x14ac:dyDescent="0.3">
      <c r="B80" s="222"/>
      <c r="C80" s="341"/>
      <c r="D80" s="341"/>
      <c r="E80" s="341"/>
      <c r="F80" s="341"/>
      <c r="G80" s="341"/>
      <c r="H80" s="341"/>
      <c r="I80" s="229"/>
      <c r="J80" s="230"/>
      <c r="K80" s="227"/>
      <c r="L80" s="230"/>
      <c r="M80" s="116"/>
    </row>
    <row r="81" spans="1:13" ht="6" customHeight="1" thickBot="1" x14ac:dyDescent="0.35">
      <c r="B81" s="222"/>
      <c r="C81" s="341"/>
      <c r="D81" s="341"/>
      <c r="E81" s="341"/>
      <c r="F81" s="341"/>
      <c r="G81" s="341"/>
      <c r="H81" s="341"/>
      <c r="I81" s="230"/>
      <c r="J81" s="230"/>
      <c r="K81" s="227"/>
      <c r="L81" s="230"/>
      <c r="M81" s="116"/>
    </row>
    <row r="82" spans="1:13" ht="14.1" customHeight="1" x14ac:dyDescent="0.3">
      <c r="B82" s="338" t="s">
        <v>8</v>
      </c>
      <c r="C82" s="339"/>
      <c r="D82" s="339"/>
      <c r="E82" s="339"/>
      <c r="F82" s="339"/>
      <c r="G82" s="339"/>
      <c r="H82" s="339"/>
      <c r="I82" s="339"/>
      <c r="J82" s="339"/>
      <c r="K82" s="340"/>
      <c r="L82" s="266"/>
      <c r="M82" s="196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5">
      <c r="A84" s="118"/>
      <c r="B84" s="116"/>
      <c r="C84" s="176" t="s">
        <v>19</v>
      </c>
      <c r="D84" s="269" t="s">
        <v>70</v>
      </c>
      <c r="E84" s="176" t="s">
        <v>98</v>
      </c>
      <c r="F84" s="176" t="str">
        <f>F19</f>
        <v>LANDET KVANTUM UKE 39</v>
      </c>
      <c r="G84" s="176" t="str">
        <f>G19</f>
        <v>LANDET KVANTUM T.O.M UKE 39</v>
      </c>
      <c r="H84" s="176" t="str">
        <f>I19</f>
        <v>RESTKVOTER</v>
      </c>
      <c r="I84" s="176" t="str">
        <f>J19</f>
        <v>LANDET KVANTUM T.O.M. UKE 39 2019</v>
      </c>
      <c r="J84" s="116"/>
      <c r="K84" s="10"/>
      <c r="L84" s="116"/>
      <c r="M84" s="116"/>
    </row>
    <row r="85" spans="1:13" ht="14.1" customHeight="1" x14ac:dyDescent="0.3">
      <c r="A85" s="118"/>
      <c r="B85" s="116"/>
      <c r="C85" s="271" t="s">
        <v>16</v>
      </c>
      <c r="D85" s="361">
        <f>D87+D86</f>
        <v>40215</v>
      </c>
      <c r="E85" s="352">
        <f>E87+E86</f>
        <v>38762</v>
      </c>
      <c r="F85" s="352">
        <f>F87+F86</f>
        <v>0</v>
      </c>
      <c r="G85" s="352">
        <f>G86+G87</f>
        <v>27106.061680000003</v>
      </c>
      <c r="H85" s="352">
        <f>H86+H87</f>
        <v>11655.938319999999</v>
      </c>
      <c r="I85" s="352">
        <f>I86+I87</f>
        <v>31178.407430000003</v>
      </c>
      <c r="J85" s="154"/>
      <c r="K85" s="126"/>
      <c r="L85" s="154"/>
      <c r="M85" s="154"/>
    </row>
    <row r="86" spans="1:13" ht="14.1" customHeight="1" x14ac:dyDescent="0.3">
      <c r="A86" s="118"/>
      <c r="B86" s="116"/>
      <c r="C86" s="233" t="s">
        <v>12</v>
      </c>
      <c r="D86" s="362">
        <v>39465</v>
      </c>
      <c r="E86" s="353">
        <v>37937</v>
      </c>
      <c r="F86" s="353"/>
      <c r="G86" s="353">
        <v>26859.973880000001</v>
      </c>
      <c r="H86" s="353">
        <f>E86-G86</f>
        <v>11077.026119999999</v>
      </c>
      <c r="I86" s="353">
        <v>30808.850900000001</v>
      </c>
      <c r="J86" s="154"/>
      <c r="K86" s="126"/>
      <c r="L86" s="154"/>
      <c r="M86" s="154"/>
    </row>
    <row r="87" spans="1:13" ht="15" thickBot="1" x14ac:dyDescent="0.35">
      <c r="A87" s="118"/>
      <c r="B87" s="116"/>
      <c r="C87" s="272" t="s">
        <v>11</v>
      </c>
      <c r="D87" s="363">
        <v>750</v>
      </c>
      <c r="E87" s="354">
        <v>825</v>
      </c>
      <c r="F87" s="354"/>
      <c r="G87" s="354">
        <v>246.08779999999999</v>
      </c>
      <c r="H87" s="354">
        <f>E87-G87</f>
        <v>578.91219999999998</v>
      </c>
      <c r="I87" s="354">
        <v>369.55653000000001</v>
      </c>
      <c r="J87" s="154"/>
      <c r="K87" s="126"/>
      <c r="L87" s="154"/>
      <c r="M87" s="154"/>
    </row>
    <row r="88" spans="1:13" ht="14.1" customHeight="1" x14ac:dyDescent="0.3">
      <c r="A88" s="118"/>
      <c r="B88" s="4"/>
      <c r="C88" s="232" t="s">
        <v>17</v>
      </c>
      <c r="D88" s="361">
        <f t="shared" ref="D88" si="1">D89+D94+D95</f>
        <v>67105</v>
      </c>
      <c r="E88" s="352">
        <f t="shared" ref="E88:I88" si="2">E89+E94+E95</f>
        <v>70774</v>
      </c>
      <c r="F88" s="352">
        <f t="shared" si="2"/>
        <v>740.48684999999989</v>
      </c>
      <c r="G88" s="352">
        <f t="shared" si="2"/>
        <v>41222.637609999998</v>
      </c>
      <c r="H88" s="352">
        <f>H89+H94+H95</f>
        <v>29551.362389999998</v>
      </c>
      <c r="I88" s="352">
        <f t="shared" si="2"/>
        <v>42136.246379999997</v>
      </c>
      <c r="J88" s="154"/>
      <c r="K88" s="126"/>
      <c r="L88" s="154"/>
      <c r="M88" s="154"/>
    </row>
    <row r="89" spans="1:13" ht="15.75" customHeight="1" x14ac:dyDescent="0.3">
      <c r="A89" s="118"/>
      <c r="B89" s="39"/>
      <c r="C89" s="239" t="s">
        <v>80</v>
      </c>
      <c r="D89" s="364">
        <f t="shared" ref="D89" si="3">D90+D91+D92+D93</f>
        <v>50046</v>
      </c>
      <c r="E89" s="355">
        <f t="shared" ref="E89:I89" si="4">E90+E91+E92+E93</f>
        <v>54332</v>
      </c>
      <c r="F89" s="355">
        <f t="shared" si="4"/>
        <v>474.65440999999998</v>
      </c>
      <c r="G89" s="355">
        <f t="shared" si="4"/>
        <v>32910.25015</v>
      </c>
      <c r="H89" s="355">
        <f>H90+H91+H92+H93</f>
        <v>21421.749849999997</v>
      </c>
      <c r="I89" s="355">
        <f t="shared" si="4"/>
        <v>33313.769090000002</v>
      </c>
      <c r="J89" s="154"/>
      <c r="K89" s="126"/>
      <c r="L89" s="154"/>
      <c r="M89" s="154"/>
    </row>
    <row r="90" spans="1:13" ht="14.1" customHeight="1" x14ac:dyDescent="0.3">
      <c r="A90" s="113"/>
      <c r="B90" s="134"/>
      <c r="C90" s="238" t="s">
        <v>22</v>
      </c>
      <c r="D90" s="365">
        <v>13337</v>
      </c>
      <c r="E90" s="356">
        <v>14884</v>
      </c>
      <c r="F90" s="356">
        <v>81.811300000000003</v>
      </c>
      <c r="G90" s="356">
        <v>4718.8280000000004</v>
      </c>
      <c r="H90" s="356">
        <f t="shared" ref="H90:H98" si="5">E90-G90</f>
        <v>10165.171999999999</v>
      </c>
      <c r="I90" s="356">
        <v>5068.2743600000003</v>
      </c>
      <c r="J90" s="154"/>
      <c r="K90" s="126"/>
      <c r="L90" s="154"/>
      <c r="M90" s="154"/>
    </row>
    <row r="91" spans="1:13" ht="14.1" customHeight="1" x14ac:dyDescent="0.3">
      <c r="A91" s="113"/>
      <c r="B91" s="134"/>
      <c r="C91" s="238" t="s">
        <v>23</v>
      </c>
      <c r="D91" s="365">
        <v>13743</v>
      </c>
      <c r="E91" s="356">
        <v>15259</v>
      </c>
      <c r="F91" s="356">
        <v>90.083250000000007</v>
      </c>
      <c r="G91" s="356">
        <v>9515.1014899999991</v>
      </c>
      <c r="H91" s="356">
        <f t="shared" si="5"/>
        <v>5743.8985100000009</v>
      </c>
      <c r="I91" s="356">
        <v>9373.9827499999992</v>
      </c>
      <c r="J91" s="154"/>
      <c r="K91" s="126"/>
      <c r="L91" s="154"/>
      <c r="M91" s="154"/>
    </row>
    <row r="92" spans="1:13" ht="14.1" customHeight="1" x14ac:dyDescent="0.3">
      <c r="A92" s="113"/>
      <c r="B92" s="134"/>
      <c r="C92" s="238" t="s">
        <v>24</v>
      </c>
      <c r="D92" s="365">
        <v>14275</v>
      </c>
      <c r="E92" s="356">
        <v>15859</v>
      </c>
      <c r="F92" s="356">
        <v>80.638300000000001</v>
      </c>
      <c r="G92" s="356">
        <v>10767.793890000001</v>
      </c>
      <c r="H92" s="356">
        <f t="shared" si="5"/>
        <v>5091.2061099999992</v>
      </c>
      <c r="I92" s="356">
        <v>10534.457350000001</v>
      </c>
      <c r="J92" s="154"/>
      <c r="K92" s="126"/>
      <c r="L92" s="154"/>
      <c r="M92" s="154"/>
    </row>
    <row r="93" spans="1:13" ht="14.1" customHeight="1" x14ac:dyDescent="0.3">
      <c r="A93" s="113"/>
      <c r="B93" s="134"/>
      <c r="C93" s="238" t="s">
        <v>82</v>
      </c>
      <c r="D93" s="365">
        <v>8691</v>
      </c>
      <c r="E93" s="356">
        <v>8330</v>
      </c>
      <c r="F93" s="356">
        <v>222.12155999999999</v>
      </c>
      <c r="G93" s="356">
        <v>7908.5267700000004</v>
      </c>
      <c r="H93" s="356">
        <f t="shared" si="5"/>
        <v>421.4732299999996</v>
      </c>
      <c r="I93" s="356">
        <v>8337.0546300000005</v>
      </c>
      <c r="J93" s="154"/>
      <c r="K93" s="126"/>
      <c r="L93" s="154"/>
      <c r="M93" s="154"/>
    </row>
    <row r="94" spans="1:13" ht="14.1" customHeight="1" x14ac:dyDescent="0.3">
      <c r="A94" s="113"/>
      <c r="B94" s="134"/>
      <c r="C94" s="239" t="s">
        <v>29</v>
      </c>
      <c r="D94" s="364">
        <v>11810</v>
      </c>
      <c r="E94" s="355">
        <v>11135</v>
      </c>
      <c r="F94" s="355">
        <v>244.21655999999999</v>
      </c>
      <c r="G94" s="355">
        <v>6978.4281899999996</v>
      </c>
      <c r="H94" s="355">
        <f t="shared" si="5"/>
        <v>4156.5718100000004</v>
      </c>
      <c r="I94" s="355">
        <v>7422.5843100000002</v>
      </c>
      <c r="J94" s="154"/>
      <c r="K94" s="126"/>
      <c r="L94" s="154"/>
      <c r="M94" s="154"/>
    </row>
    <row r="95" spans="1:13" ht="14.1" customHeight="1" thickBot="1" x14ac:dyDescent="0.35">
      <c r="A95" s="118"/>
      <c r="B95" s="39"/>
      <c r="C95" s="240" t="s">
        <v>79</v>
      </c>
      <c r="D95" s="385">
        <v>5249</v>
      </c>
      <c r="E95" s="386">
        <v>5307</v>
      </c>
      <c r="F95" s="386">
        <v>21.615880000000001</v>
      </c>
      <c r="G95" s="386">
        <v>1333.9592700000001</v>
      </c>
      <c r="H95" s="386">
        <f t="shared" si="5"/>
        <v>3973.0407299999997</v>
      </c>
      <c r="I95" s="386">
        <v>1399.8929800000001</v>
      </c>
      <c r="J95" s="154"/>
      <c r="K95" s="126"/>
      <c r="L95" s="154"/>
      <c r="M95" s="154"/>
    </row>
    <row r="96" spans="1:13" ht="15" thickBot="1" x14ac:dyDescent="0.35">
      <c r="A96" s="118"/>
      <c r="B96" s="39"/>
      <c r="C96" s="171" t="s">
        <v>13</v>
      </c>
      <c r="D96" s="367">
        <v>351</v>
      </c>
      <c r="E96" s="358">
        <v>351</v>
      </c>
      <c r="F96" s="358">
        <v>4.1999999999999997E-3</v>
      </c>
      <c r="G96" s="358">
        <v>9.7430800000000009</v>
      </c>
      <c r="H96" s="358">
        <f t="shared" si="5"/>
        <v>341.25691999999998</v>
      </c>
      <c r="I96" s="358">
        <v>17.92306</v>
      </c>
      <c r="J96" s="154"/>
      <c r="K96" s="126"/>
      <c r="L96" s="154"/>
      <c r="M96" s="154"/>
    </row>
    <row r="97" spans="1:13" ht="16.8" thickBot="1" x14ac:dyDescent="0.35">
      <c r="A97" s="118"/>
      <c r="B97" s="116"/>
      <c r="C97" s="171" t="s">
        <v>61</v>
      </c>
      <c r="D97" s="368">
        <v>300</v>
      </c>
      <c r="E97" s="359">
        <v>300</v>
      </c>
      <c r="F97" s="359">
        <v>6.88E-2</v>
      </c>
      <c r="G97" s="359">
        <v>300</v>
      </c>
      <c r="H97" s="359">
        <f t="shared" si="5"/>
        <v>0</v>
      </c>
      <c r="I97" s="359">
        <v>300</v>
      </c>
      <c r="J97" s="154"/>
      <c r="K97" s="126"/>
      <c r="L97" s="154"/>
      <c r="M97" s="154"/>
    </row>
    <row r="98" spans="1:13" ht="16.5" customHeight="1" thickBot="1" x14ac:dyDescent="0.35">
      <c r="A98" s="118"/>
      <c r="B98" s="116"/>
      <c r="C98" s="231" t="s">
        <v>115</v>
      </c>
      <c r="D98" s="368"/>
      <c r="E98" s="359"/>
      <c r="F98" s="359"/>
      <c r="G98" s="359">
        <v>37</v>
      </c>
      <c r="H98" s="359">
        <f t="shared" si="5"/>
        <v>-37</v>
      </c>
      <c r="I98" s="359">
        <v>52</v>
      </c>
      <c r="J98" s="154"/>
      <c r="K98" s="126"/>
      <c r="L98" s="154"/>
      <c r="M98" s="154"/>
    </row>
    <row r="99" spans="1:13" ht="16.2" thickBot="1" x14ac:dyDescent="0.35">
      <c r="A99" s="118"/>
      <c r="B99" s="116"/>
      <c r="C99" s="177" t="s">
        <v>9</v>
      </c>
      <c r="D99" s="369">
        <f>D85+D88+D96+D97+D98</f>
        <v>107971</v>
      </c>
      <c r="E99" s="360">
        <f>E85+E88+E96+E97+E98</f>
        <v>110187</v>
      </c>
      <c r="F99" s="360">
        <f t="shared" ref="F99:G99" si="6">F85+F88+F96+F97+F98</f>
        <v>740.55984999999987</v>
      </c>
      <c r="G99" s="360">
        <f t="shared" si="6"/>
        <v>68675.442370000004</v>
      </c>
      <c r="H99" s="360">
        <f>H85+H88+H96+H97+H98</f>
        <v>41511.557629999996</v>
      </c>
      <c r="I99" s="360">
        <f>I85+I88+I96+I97+I98</f>
        <v>73684.576870000004</v>
      </c>
      <c r="J99" s="154"/>
      <c r="K99" s="126"/>
      <c r="L99" s="154"/>
      <c r="M99" s="154"/>
    </row>
    <row r="100" spans="1:13" ht="14.4" x14ac:dyDescent="0.3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3">
      <c r="B101" s="13"/>
      <c r="C101" s="193" t="s">
        <v>128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3">
      <c r="B102" s="120"/>
      <c r="C102" s="193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" thickBot="1" x14ac:dyDescent="0.35">
      <c r="B103" s="24"/>
      <c r="C103" s="194" t="s">
        <v>116</v>
      </c>
      <c r="D103" s="194"/>
      <c r="E103" s="194"/>
      <c r="F103" s="194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3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5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3">
      <c r="B106" s="334" t="s">
        <v>1</v>
      </c>
      <c r="C106" s="335"/>
      <c r="D106" s="335"/>
      <c r="E106" s="335"/>
      <c r="F106" s="335"/>
      <c r="G106" s="335"/>
      <c r="H106" s="335"/>
      <c r="I106" s="335"/>
      <c r="J106" s="335"/>
      <c r="K106" s="336"/>
      <c r="L106" s="196"/>
      <c r="M106" s="196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5">
      <c r="B108" s="2"/>
      <c r="C108" s="325" t="s">
        <v>2</v>
      </c>
      <c r="D108" s="326"/>
      <c r="E108" s="325" t="s">
        <v>20</v>
      </c>
      <c r="F108" s="326"/>
      <c r="G108" s="325" t="s">
        <v>21</v>
      </c>
      <c r="H108" s="326"/>
      <c r="I108" s="38"/>
      <c r="J108" s="154"/>
      <c r="K108" s="1"/>
      <c r="L108" s="4"/>
      <c r="M108" s="4"/>
    </row>
    <row r="109" spans="1:13" ht="15" customHeight="1" x14ac:dyDescent="0.3">
      <c r="B109" s="9"/>
      <c r="C109" s="11" t="s">
        <v>27</v>
      </c>
      <c r="D109" s="167">
        <v>156482</v>
      </c>
      <c r="E109" s="162" t="s">
        <v>5</v>
      </c>
      <c r="F109" s="219">
        <v>56470</v>
      </c>
      <c r="G109" s="163" t="s">
        <v>25</v>
      </c>
      <c r="H109" s="219">
        <v>6380</v>
      </c>
      <c r="I109" s="38"/>
      <c r="J109" s="154"/>
      <c r="K109" s="42"/>
      <c r="L109" s="79"/>
      <c r="M109" s="79"/>
    </row>
    <row r="110" spans="1:13" ht="14.1" customHeight="1" x14ac:dyDescent="0.3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3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5">
      <c r="B112" s="43"/>
      <c r="C112" s="283"/>
      <c r="D112" s="281"/>
      <c r="E112" s="281" t="s">
        <v>77</v>
      </c>
      <c r="F112" s="167">
        <v>3861</v>
      </c>
      <c r="G112" s="11"/>
      <c r="H112" s="283"/>
      <c r="I112" s="38"/>
      <c r="J112" s="154"/>
      <c r="K112" s="10"/>
      <c r="L112" s="116"/>
      <c r="M112" s="116"/>
    </row>
    <row r="113" spans="2:13" ht="14.1" customHeight="1" thickBot="1" x14ac:dyDescent="0.35">
      <c r="B113" s="9"/>
      <c r="C113" s="12" t="s">
        <v>31</v>
      </c>
      <c r="D113" s="168">
        <f>D109+D110+D111</f>
        <v>171982</v>
      </c>
      <c r="E113" s="282" t="s">
        <v>7</v>
      </c>
      <c r="F113" s="168">
        <f>F109+F110+F111+F112</f>
        <v>156482</v>
      </c>
      <c r="G113" s="119" t="s">
        <v>6</v>
      </c>
      <c r="H113" s="28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3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3">
      <c r="B116" s="327" t="s">
        <v>8</v>
      </c>
      <c r="C116" s="328"/>
      <c r="D116" s="328"/>
      <c r="E116" s="328"/>
      <c r="F116" s="328"/>
      <c r="G116" s="328"/>
      <c r="H116" s="328"/>
      <c r="I116" s="328"/>
      <c r="J116" s="328"/>
      <c r="K116" s="329"/>
      <c r="L116" s="196"/>
      <c r="M116" s="196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5">
      <c r="B118" s="2"/>
      <c r="C118" s="207" t="s">
        <v>19</v>
      </c>
      <c r="D118" s="176" t="s">
        <v>70</v>
      </c>
      <c r="E118" s="176" t="s">
        <v>99</v>
      </c>
      <c r="F118" s="176" t="str">
        <f>F19</f>
        <v>LANDET KVANTUM UKE 39</v>
      </c>
      <c r="G118" s="176" t="str">
        <f>G19</f>
        <v>LANDET KVANTUM T.O.M UKE 39</v>
      </c>
      <c r="H118" s="176" t="str">
        <f>I19</f>
        <v>RESTKVOTER</v>
      </c>
      <c r="I118" s="295" t="str">
        <f>J19</f>
        <v>LANDET KVANTUM T.O.M. UKE 39 2019</v>
      </c>
      <c r="J118" s="4"/>
      <c r="K118" s="1"/>
      <c r="L118" s="4"/>
      <c r="M118" s="4"/>
    </row>
    <row r="119" spans="2:13" s="69" customFormat="1" ht="14.1" customHeight="1" x14ac:dyDescent="0.3">
      <c r="B119" s="9"/>
      <c r="C119" s="232" t="s">
        <v>74</v>
      </c>
      <c r="D119" s="387">
        <f t="shared" ref="D119:E119" si="7">D120+D121+D122</f>
        <v>56470</v>
      </c>
      <c r="E119" s="387">
        <f t="shared" si="7"/>
        <v>52057</v>
      </c>
      <c r="F119" s="387">
        <f t="shared" ref="F119:H119" si="8">F120+F121+F122</f>
        <v>241.25975</v>
      </c>
      <c r="G119" s="387">
        <f t="shared" si="8"/>
        <v>42069.387459999998</v>
      </c>
      <c r="H119" s="388">
        <f t="shared" si="8"/>
        <v>15407.15149</v>
      </c>
      <c r="I119" s="388">
        <f>I120+I121+I122</f>
        <v>40773.866089999996</v>
      </c>
      <c r="J119" s="154"/>
      <c r="K119" s="126"/>
      <c r="L119" s="154"/>
      <c r="M119" s="154"/>
    </row>
    <row r="120" spans="2:13" ht="14.1" customHeight="1" x14ac:dyDescent="0.3">
      <c r="B120" s="9"/>
      <c r="C120" s="233" t="s">
        <v>12</v>
      </c>
      <c r="D120" s="389">
        <v>45176</v>
      </c>
      <c r="E120" s="389">
        <v>41220</v>
      </c>
      <c r="F120" s="389">
        <v>162.95975000000001</v>
      </c>
      <c r="G120" s="389">
        <v>36094.100839999999</v>
      </c>
      <c r="H120" s="390">
        <v>13256.07516</v>
      </c>
      <c r="I120" s="390">
        <v>34513.26556</v>
      </c>
      <c r="J120" s="154"/>
      <c r="K120" s="126"/>
      <c r="L120" s="154"/>
      <c r="M120" s="154"/>
    </row>
    <row r="121" spans="2:13" ht="14.1" customHeight="1" x14ac:dyDescent="0.3">
      <c r="B121" s="9"/>
      <c r="C121" s="233" t="s">
        <v>11</v>
      </c>
      <c r="D121" s="389">
        <v>10794</v>
      </c>
      <c r="E121" s="389">
        <v>10337</v>
      </c>
      <c r="F121" s="389">
        <v>78.3</v>
      </c>
      <c r="G121" s="389">
        <v>5975.2866199999999</v>
      </c>
      <c r="H121" s="390">
        <v>1651.0763300000001</v>
      </c>
      <c r="I121" s="390">
        <v>6260.6005299999997</v>
      </c>
      <c r="J121" s="154"/>
      <c r="K121" s="126"/>
      <c r="L121" s="154"/>
      <c r="M121" s="154"/>
    </row>
    <row r="122" spans="2:13" ht="15" thickBot="1" x14ac:dyDescent="0.35">
      <c r="B122" s="9"/>
      <c r="C122" s="234" t="s">
        <v>39</v>
      </c>
      <c r="D122" s="391">
        <v>500</v>
      </c>
      <c r="E122" s="391">
        <v>500</v>
      </c>
      <c r="F122" s="391"/>
      <c r="G122" s="391"/>
      <c r="H122" s="392">
        <f>E122-G122</f>
        <v>500</v>
      </c>
      <c r="I122" s="392"/>
      <c r="J122" s="154"/>
      <c r="K122" s="126"/>
      <c r="L122" s="154"/>
      <c r="M122" s="154"/>
    </row>
    <row r="123" spans="2:13" s="95" customFormat="1" ht="13.5" customHeight="1" thickBot="1" x14ac:dyDescent="0.35">
      <c r="B123" s="97"/>
      <c r="C123" s="235" t="s">
        <v>38</v>
      </c>
      <c r="D123" s="393">
        <v>38155</v>
      </c>
      <c r="E123" s="393">
        <v>34652</v>
      </c>
      <c r="F123" s="393">
        <v>44.012</v>
      </c>
      <c r="G123" s="393">
        <f>25402.17242+3602</f>
        <v>29004.172419999999</v>
      </c>
      <c r="H123" s="394">
        <f>E123-G123</f>
        <v>5647.827580000001</v>
      </c>
      <c r="I123" s="394">
        <v>27828.18462</v>
      </c>
      <c r="J123" s="98"/>
      <c r="K123" s="126"/>
      <c r="L123" s="154"/>
      <c r="M123" s="154"/>
    </row>
    <row r="124" spans="2:13" s="69" customFormat="1" ht="14.25" customHeight="1" thickBot="1" x14ac:dyDescent="0.35">
      <c r="B124" s="9"/>
      <c r="C124" s="236" t="s">
        <v>17</v>
      </c>
      <c r="D124" s="395">
        <f>D125+D130+D133</f>
        <v>59468</v>
      </c>
      <c r="E124" s="395">
        <f>E125+E130+E133</f>
        <v>53642</v>
      </c>
      <c r="F124" s="395">
        <f>F125+F130+F133</f>
        <v>1002.55529</v>
      </c>
      <c r="G124" s="395">
        <f>G133+G130+G125</f>
        <v>43369.435960000003</v>
      </c>
      <c r="H124" s="396">
        <f>H125+H130+H133</f>
        <v>10272.564039999997</v>
      </c>
      <c r="I124" s="396">
        <f>I125+I130+I133</f>
        <v>49745.876669999998</v>
      </c>
      <c r="J124" s="116"/>
      <c r="K124" s="126"/>
      <c r="L124" s="154"/>
      <c r="M124" s="154"/>
    </row>
    <row r="125" spans="2:13" ht="15.75" customHeight="1" x14ac:dyDescent="0.3">
      <c r="B125" s="2"/>
      <c r="C125" s="237" t="s">
        <v>85</v>
      </c>
      <c r="D125" s="397">
        <f>D126+D127+D128+D129</f>
        <v>44969</v>
      </c>
      <c r="E125" s="397">
        <f>E126+E127+E128+E129</f>
        <v>40509</v>
      </c>
      <c r="F125" s="397">
        <f>F126+F127+F128+F129</f>
        <v>803.08843999999999</v>
      </c>
      <c r="G125" s="397">
        <f>G126+G127+G129+G128</f>
        <v>31412.449400000005</v>
      </c>
      <c r="H125" s="398">
        <f>H126+H127+H128+H129</f>
        <v>9096.5505999999987</v>
      </c>
      <c r="I125" s="398">
        <f>I126+I127+I128+I129</f>
        <v>37347.945749999999</v>
      </c>
      <c r="J125" s="4"/>
      <c r="K125" s="126"/>
      <c r="L125" s="154"/>
      <c r="M125" s="154"/>
    </row>
    <row r="126" spans="2:13" s="22" customFormat="1" ht="14.1" customHeight="1" x14ac:dyDescent="0.3">
      <c r="B126" s="45"/>
      <c r="C126" s="238" t="s">
        <v>22</v>
      </c>
      <c r="D126" s="399">
        <v>11917</v>
      </c>
      <c r="E126" s="399">
        <v>12976</v>
      </c>
      <c r="F126" s="399">
        <v>133.8657</v>
      </c>
      <c r="G126" s="399">
        <v>7445.1381499999998</v>
      </c>
      <c r="H126" s="376">
        <f t="shared" ref="H126:H138" si="9">E126-G126</f>
        <v>5530.8618500000002</v>
      </c>
      <c r="I126" s="376">
        <v>6879.33889</v>
      </c>
      <c r="J126" s="46"/>
      <c r="K126" s="126"/>
      <c r="L126" s="154"/>
      <c r="M126" s="154"/>
    </row>
    <row r="127" spans="2:13" s="22" customFormat="1" ht="14.1" customHeight="1" x14ac:dyDescent="0.3">
      <c r="B127" s="128"/>
      <c r="C127" s="238" t="s">
        <v>23</v>
      </c>
      <c r="D127" s="399">
        <v>12852</v>
      </c>
      <c r="E127" s="399">
        <v>10724</v>
      </c>
      <c r="F127" s="399">
        <v>111.11384</v>
      </c>
      <c r="G127" s="399">
        <f>8230.9174-111</f>
        <v>8119.9174000000003</v>
      </c>
      <c r="H127" s="376">
        <f t="shared" si="9"/>
        <v>2604.0825999999997</v>
      </c>
      <c r="I127" s="376">
        <v>9499.8040700000001</v>
      </c>
      <c r="J127" s="134"/>
      <c r="K127" s="126"/>
      <c r="L127" s="154"/>
      <c r="M127" s="154"/>
    </row>
    <row r="128" spans="2:13" s="22" customFormat="1" ht="14.1" customHeight="1" x14ac:dyDescent="0.3">
      <c r="B128" s="128"/>
      <c r="C128" s="238" t="s">
        <v>24</v>
      </c>
      <c r="D128" s="399">
        <v>11166</v>
      </c>
      <c r="E128" s="399">
        <v>8990</v>
      </c>
      <c r="F128" s="399">
        <v>402.95819999999998</v>
      </c>
      <c r="G128" s="399">
        <f>11546.421-2103</f>
        <v>9443.4210000000003</v>
      </c>
      <c r="H128" s="376">
        <f t="shared" si="9"/>
        <v>-453.42100000000028</v>
      </c>
      <c r="I128" s="376">
        <v>11442.9566</v>
      </c>
      <c r="J128" s="134"/>
      <c r="K128" s="126"/>
      <c r="L128" s="154"/>
      <c r="M128" s="154"/>
    </row>
    <row r="129" spans="2:13" s="22" customFormat="1" ht="14.1" customHeight="1" x14ac:dyDescent="0.3">
      <c r="B129" s="128"/>
      <c r="C129" s="238" t="s">
        <v>82</v>
      </c>
      <c r="D129" s="399">
        <v>9034</v>
      </c>
      <c r="E129" s="399">
        <v>7819</v>
      </c>
      <c r="F129" s="399">
        <v>155.1507</v>
      </c>
      <c r="G129" s="399">
        <f>7791.97285-1388</f>
        <v>6403.9728500000001</v>
      </c>
      <c r="H129" s="376">
        <f t="shared" si="9"/>
        <v>1415.0271499999999</v>
      </c>
      <c r="I129" s="376">
        <v>9525.8461900000002</v>
      </c>
      <c r="J129" s="134"/>
      <c r="K129" s="126"/>
      <c r="L129" s="154"/>
      <c r="M129" s="154"/>
    </row>
    <row r="130" spans="2:13" s="23" customFormat="1" ht="14.1" customHeight="1" x14ac:dyDescent="0.3">
      <c r="B130" s="20"/>
      <c r="C130" s="239" t="s">
        <v>18</v>
      </c>
      <c r="D130" s="400">
        <f>D132+D131</f>
        <v>6380</v>
      </c>
      <c r="E130" s="400">
        <v>5924</v>
      </c>
      <c r="F130" s="400">
        <v>103.67865</v>
      </c>
      <c r="G130" s="400">
        <v>5941.2167399999998</v>
      </c>
      <c r="H130" s="401">
        <f t="shared" si="9"/>
        <v>-17.216739999999845</v>
      </c>
      <c r="I130" s="401">
        <v>6478.2242900000001</v>
      </c>
      <c r="J130" s="39"/>
      <c r="K130" s="126"/>
      <c r="L130" s="154"/>
      <c r="M130" s="154"/>
    </row>
    <row r="131" spans="2:13" ht="14.1" customHeight="1" x14ac:dyDescent="0.3">
      <c r="B131" s="9"/>
      <c r="C131" s="238" t="s">
        <v>40</v>
      </c>
      <c r="D131" s="399">
        <v>5880</v>
      </c>
      <c r="E131" s="399">
        <f>E130-500</f>
        <v>5424</v>
      </c>
      <c r="F131" s="399">
        <v>103.67865</v>
      </c>
      <c r="G131" s="399">
        <v>5801.07564</v>
      </c>
      <c r="H131" s="376">
        <f t="shared" si="9"/>
        <v>-377.07564000000002</v>
      </c>
      <c r="I131" s="376">
        <v>6258.0735800000002</v>
      </c>
      <c r="J131" s="116"/>
      <c r="K131" s="126"/>
      <c r="L131" s="154"/>
      <c r="M131" s="154"/>
    </row>
    <row r="132" spans="2:13" ht="14.1" customHeight="1" x14ac:dyDescent="0.3">
      <c r="B132" s="20"/>
      <c r="C132" s="238" t="s">
        <v>41</v>
      </c>
      <c r="D132" s="399">
        <v>500</v>
      </c>
      <c r="E132" s="399">
        <v>500</v>
      </c>
      <c r="F132" s="399">
        <f>F130-F131</f>
        <v>0</v>
      </c>
      <c r="G132" s="399">
        <f>G130-G131</f>
        <v>140.14109999999982</v>
      </c>
      <c r="H132" s="376">
        <f t="shared" si="9"/>
        <v>359.85890000000018</v>
      </c>
      <c r="I132" s="376">
        <f>I130-I131</f>
        <v>220.15070999999989</v>
      </c>
      <c r="J132" s="39"/>
      <c r="K132" s="126"/>
      <c r="L132" s="154"/>
      <c r="M132" s="154"/>
    </row>
    <row r="133" spans="2:13" ht="15" thickBot="1" x14ac:dyDescent="0.35">
      <c r="B133" s="9"/>
      <c r="C133" s="240" t="s">
        <v>79</v>
      </c>
      <c r="D133" s="402">
        <v>8119</v>
      </c>
      <c r="E133" s="402">
        <v>7209</v>
      </c>
      <c r="F133" s="402">
        <v>95.788200000000003</v>
      </c>
      <c r="G133" s="402">
        <v>6015.7698200000004</v>
      </c>
      <c r="H133" s="403">
        <f t="shared" si="9"/>
        <v>1193.2301799999996</v>
      </c>
      <c r="I133" s="403">
        <v>5919.7066299999997</v>
      </c>
      <c r="J133" s="116"/>
      <c r="K133" s="126"/>
      <c r="L133" s="154"/>
      <c r="M133" s="154"/>
    </row>
    <row r="134" spans="2:13" s="69" customFormat="1" ht="15" thickBot="1" x14ac:dyDescent="0.35">
      <c r="B134" s="9"/>
      <c r="C134" s="236" t="s">
        <v>13</v>
      </c>
      <c r="D134" s="395">
        <v>139</v>
      </c>
      <c r="E134" s="395">
        <f>D134</f>
        <v>139</v>
      </c>
      <c r="F134" s="395"/>
      <c r="G134" s="395">
        <v>12.9992</v>
      </c>
      <c r="H134" s="380">
        <f t="shared" si="9"/>
        <v>126.0008</v>
      </c>
      <c r="I134" s="380">
        <v>12.890499999999999</v>
      </c>
      <c r="J134" s="116"/>
      <c r="K134" s="126"/>
      <c r="L134" s="154"/>
      <c r="M134" s="154"/>
    </row>
    <row r="135" spans="2:13" s="69" customFormat="1" ht="15" thickBot="1" x14ac:dyDescent="0.35">
      <c r="B135" s="9"/>
      <c r="C135" s="241" t="s">
        <v>42</v>
      </c>
      <c r="D135" s="404">
        <v>250</v>
      </c>
      <c r="E135" s="404">
        <v>250</v>
      </c>
      <c r="F135" s="404"/>
      <c r="G135" s="404">
        <v>207.3338</v>
      </c>
      <c r="H135" s="405">
        <f t="shared" si="9"/>
        <v>42.666200000000003</v>
      </c>
      <c r="I135" s="405">
        <v>240.465</v>
      </c>
      <c r="J135" s="116"/>
      <c r="K135" s="126"/>
      <c r="L135" s="154"/>
      <c r="M135" s="154"/>
    </row>
    <row r="136" spans="2:13" s="69" customFormat="1" ht="16.8" thickBot="1" x14ac:dyDescent="0.35">
      <c r="B136" s="9"/>
      <c r="C136" s="241" t="s">
        <v>65</v>
      </c>
      <c r="D136" s="395">
        <v>2000</v>
      </c>
      <c r="E136" s="395">
        <v>2000</v>
      </c>
      <c r="F136" s="395">
        <v>3.6675300000000002</v>
      </c>
      <c r="G136" s="395">
        <v>2000</v>
      </c>
      <c r="H136" s="380">
        <f>E136-G136</f>
        <v>0</v>
      </c>
      <c r="I136" s="380">
        <v>2000</v>
      </c>
      <c r="J136" s="154"/>
      <c r="K136" s="126"/>
      <c r="L136" s="154"/>
      <c r="M136" s="154"/>
    </row>
    <row r="137" spans="2:13" s="69" customFormat="1" ht="15" thickBot="1" x14ac:dyDescent="0.35">
      <c r="B137" s="9"/>
      <c r="C137" s="208" t="s">
        <v>14</v>
      </c>
      <c r="D137" s="406"/>
      <c r="E137" s="406"/>
      <c r="F137" s="406">
        <v>36</v>
      </c>
      <c r="G137" s="406">
        <v>943</v>
      </c>
      <c r="H137" s="407">
        <f t="shared" si="9"/>
        <v>-943</v>
      </c>
      <c r="I137" s="407">
        <v>453</v>
      </c>
      <c r="J137" s="116"/>
      <c r="K137" s="126"/>
      <c r="L137" s="154"/>
      <c r="M137" s="154"/>
    </row>
    <row r="138" spans="2:13" s="3" customFormat="1" ht="16.2" thickBot="1" x14ac:dyDescent="0.35">
      <c r="B138" s="2"/>
      <c r="C138" s="32" t="s">
        <v>9</v>
      </c>
      <c r="D138" s="408">
        <f>D119+D123+D124+D134+D135+D136</f>
        <v>156482</v>
      </c>
      <c r="E138" s="408">
        <f>E119+E123+E124+E134+E135+E136</f>
        <v>142740</v>
      </c>
      <c r="F138" s="408">
        <f>F119+F123+F124+F134+F135+F136+F137</f>
        <v>1327.4945700000001</v>
      </c>
      <c r="G138" s="408">
        <f>G119+G123+G124+G134+G135+G136+G137</f>
        <v>117606.32884</v>
      </c>
      <c r="H138" s="360">
        <f t="shared" si="9"/>
        <v>25133.671159999998</v>
      </c>
      <c r="I138" s="360">
        <f>I119+I123+I124+I134+I135+I136+I137</f>
        <v>121054.28287999998</v>
      </c>
      <c r="J138" s="170"/>
      <c r="K138" s="126"/>
      <c r="L138" s="154"/>
      <c r="M138" s="154"/>
    </row>
    <row r="139" spans="2:13" s="3" customFormat="1" ht="14.25" customHeight="1" x14ac:dyDescent="0.3">
      <c r="B139" s="2"/>
      <c r="C139" s="274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3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3">
      <c r="B141" s="115"/>
      <c r="C141" s="193" t="s">
        <v>129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2" thickBot="1" x14ac:dyDescent="0.35">
      <c r="B142" s="35"/>
      <c r="C142" s="132" t="s">
        <v>102</v>
      </c>
      <c r="D142" s="197"/>
      <c r="E142" s="197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3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4">
      <c r="B146" s="116"/>
      <c r="C146" s="205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5">
      <c r="B147" s="199"/>
      <c r="C147" s="200"/>
      <c r="D147" s="201"/>
      <c r="E147" s="201"/>
      <c r="F147" s="201"/>
      <c r="G147" s="201"/>
      <c r="H147" s="202"/>
      <c r="I147" s="202"/>
      <c r="J147" s="202"/>
      <c r="K147" s="203"/>
      <c r="L147" s="116"/>
      <c r="M147" s="116"/>
    </row>
    <row r="148" spans="2:13" ht="12" customHeight="1" thickBot="1" x14ac:dyDescent="0.35">
      <c r="B148" s="117"/>
      <c r="C148" s="317" t="s">
        <v>2</v>
      </c>
      <c r="D148" s="318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3">
      <c r="B149" s="117"/>
      <c r="C149" s="242" t="s">
        <v>55</v>
      </c>
      <c r="D149" s="243">
        <v>36219</v>
      </c>
      <c r="E149" s="244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3">
      <c r="B150" s="117"/>
      <c r="C150" s="245" t="s">
        <v>67</v>
      </c>
      <c r="D150" s="246">
        <v>13055</v>
      </c>
      <c r="E150" s="244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5">
      <c r="B151" s="117"/>
      <c r="C151" s="247" t="s">
        <v>68</v>
      </c>
      <c r="D151" s="246">
        <v>6586</v>
      </c>
      <c r="E151" s="244"/>
      <c r="F151" s="186"/>
      <c r="G151" s="135"/>
      <c r="H151" s="116"/>
      <c r="I151" s="116"/>
      <c r="J151" s="116"/>
      <c r="K151" s="118"/>
      <c r="L151" s="116"/>
      <c r="M151" s="116"/>
    </row>
    <row r="152" spans="2:13" ht="16.2" thickBot="1" x14ac:dyDescent="0.35">
      <c r="B152" s="117"/>
      <c r="C152" s="248" t="s">
        <v>31</v>
      </c>
      <c r="D152" s="249">
        <f>D149+D150+D151</f>
        <v>55860</v>
      </c>
      <c r="E152" s="244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3">
      <c r="B153" s="117"/>
      <c r="C153" s="250" t="s">
        <v>121</v>
      </c>
      <c r="D153" s="251"/>
      <c r="E153" s="251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3">
      <c r="B154" s="117"/>
      <c r="C154" s="250" t="s">
        <v>122</v>
      </c>
      <c r="D154" s="251"/>
      <c r="E154" s="251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3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5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" thickBot="1" x14ac:dyDescent="0.35">
      <c r="B157" s="117"/>
      <c r="C157" s="104" t="s">
        <v>19</v>
      </c>
      <c r="D157" s="111" t="s">
        <v>20</v>
      </c>
      <c r="E157" s="210" t="str">
        <f>F19</f>
        <v>LANDET KVANTUM UKE 39</v>
      </c>
      <c r="F157" s="104" t="str">
        <f>G19</f>
        <v>LANDET KVANTUM T.O.M UKE 39</v>
      </c>
      <c r="G157" s="104" t="str">
        <f>I19</f>
        <v>RESTKVOTER</v>
      </c>
      <c r="H157" s="104" t="str">
        <f>J19</f>
        <v>LANDET KVANTUM T.O.M. UKE 39 2019</v>
      </c>
      <c r="I157" s="116"/>
      <c r="J157" s="116"/>
      <c r="K157" s="118"/>
      <c r="L157" s="116"/>
      <c r="M157" s="116"/>
    </row>
    <row r="158" spans="2:13" ht="15" customHeight="1" thickBot="1" x14ac:dyDescent="0.35">
      <c r="B158" s="117"/>
      <c r="C158" s="109" t="s">
        <v>5</v>
      </c>
      <c r="D158" s="181">
        <v>36085</v>
      </c>
      <c r="E158" s="181">
        <v>0</v>
      </c>
      <c r="F158" s="181">
        <v>29620.014719999999</v>
      </c>
      <c r="G158" s="181">
        <f>D158-F158</f>
        <v>6464.9852800000008</v>
      </c>
      <c r="H158" s="181">
        <v>19478.221420000002</v>
      </c>
      <c r="I158" s="116"/>
      <c r="J158" s="116"/>
      <c r="K158" s="118"/>
      <c r="L158" s="116"/>
      <c r="M158" s="116"/>
    </row>
    <row r="159" spans="2:13" ht="15" customHeight="1" thickBot="1" x14ac:dyDescent="0.35">
      <c r="B159" s="117"/>
      <c r="C159" s="112" t="s">
        <v>41</v>
      </c>
      <c r="D159" s="181">
        <v>100</v>
      </c>
      <c r="E159" s="181"/>
      <c r="F159" s="181">
        <v>9.0196100000000001</v>
      </c>
      <c r="G159" s="181">
        <f>D159-F159</f>
        <v>90.98039</v>
      </c>
      <c r="H159" s="181">
        <v>29.104669999999999</v>
      </c>
      <c r="I159" s="116"/>
      <c r="J159" s="116"/>
      <c r="K159" s="118"/>
      <c r="L159" s="116"/>
      <c r="M159" s="116"/>
    </row>
    <row r="160" spans="2:13" ht="15" customHeight="1" thickBot="1" x14ac:dyDescent="0.35">
      <c r="B160" s="117"/>
      <c r="C160" s="107" t="s">
        <v>36</v>
      </c>
      <c r="D160" s="182">
        <v>34</v>
      </c>
      <c r="E160" s="182"/>
      <c r="F160" s="182"/>
      <c r="G160" s="182">
        <f>D160-F160</f>
        <v>34</v>
      </c>
      <c r="H160" s="182"/>
      <c r="I160" s="116"/>
      <c r="J160" s="116"/>
      <c r="K160" s="118"/>
      <c r="L160" s="116"/>
      <c r="M160" s="116"/>
    </row>
    <row r="161" spans="1:13" ht="15" customHeight="1" thickBot="1" x14ac:dyDescent="0.35">
      <c r="A161" s="116"/>
      <c r="B161" s="117"/>
      <c r="C161" s="110" t="s">
        <v>52</v>
      </c>
      <c r="D161" s="183">
        <f>SUM(D158:D160)</f>
        <v>36219</v>
      </c>
      <c r="E161" s="183">
        <f>SUM(E158:E160)</f>
        <v>0</v>
      </c>
      <c r="F161" s="183">
        <f>SUM(F158:F160)</f>
        <v>29629.034329999999</v>
      </c>
      <c r="G161" s="183">
        <f>D161-F161</f>
        <v>6589.9656700000014</v>
      </c>
      <c r="H161" s="183">
        <f>SUM(H158:H160)</f>
        <v>19507.326090000002</v>
      </c>
      <c r="I161" s="116"/>
      <c r="J161" s="116"/>
      <c r="K161" s="118"/>
      <c r="L161" s="116"/>
      <c r="M161" s="116"/>
    </row>
    <row r="162" spans="1:13" ht="21" customHeight="1" thickBot="1" x14ac:dyDescent="0.35">
      <c r="B162" s="151"/>
      <c r="C162" s="132" t="s">
        <v>64</v>
      </c>
      <c r="D162" s="152"/>
      <c r="E162" s="152"/>
      <c r="F162" s="198"/>
      <c r="G162" s="198"/>
      <c r="H162" s="198"/>
      <c r="I162" s="198"/>
      <c r="J162" s="152"/>
      <c r="K162" s="153"/>
      <c r="L162" s="116"/>
    </row>
    <row r="163" spans="1:13" s="40" customFormat="1" ht="30" customHeight="1" thickTop="1" thickBot="1" x14ac:dyDescent="0.4">
      <c r="A163" s="78"/>
      <c r="B163" s="48"/>
      <c r="C163" s="204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3">
      <c r="B164" s="322" t="s">
        <v>1</v>
      </c>
      <c r="C164" s="323"/>
      <c r="D164" s="323"/>
      <c r="E164" s="323"/>
      <c r="F164" s="323"/>
      <c r="G164" s="323"/>
      <c r="H164" s="323"/>
      <c r="I164" s="323"/>
      <c r="J164" s="323"/>
      <c r="K164" s="324"/>
      <c r="L164" s="187"/>
      <c r="M164" s="187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5">
      <c r="B166" s="29"/>
      <c r="C166" s="317" t="s">
        <v>2</v>
      </c>
      <c r="D166" s="318"/>
      <c r="E166" s="317" t="s">
        <v>53</v>
      </c>
      <c r="F166" s="318"/>
      <c r="G166" s="317" t="s">
        <v>54</v>
      </c>
      <c r="H166" s="318"/>
      <c r="I166" s="82"/>
      <c r="J166" s="82"/>
      <c r="K166" s="30"/>
      <c r="L166" s="141"/>
      <c r="M166" s="141"/>
    </row>
    <row r="167" spans="1:13" ht="14.25" customHeight="1" x14ac:dyDescent="0.3">
      <c r="B167" s="49"/>
      <c r="C167" s="242" t="s">
        <v>55</v>
      </c>
      <c r="D167" s="252">
        <v>40823</v>
      </c>
      <c r="E167" s="253" t="s">
        <v>5</v>
      </c>
      <c r="F167" s="254">
        <v>27313</v>
      </c>
      <c r="G167" s="245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3">
      <c r="B168" s="49"/>
      <c r="C168" s="245" t="s">
        <v>44</v>
      </c>
      <c r="D168" s="255">
        <v>38310</v>
      </c>
      <c r="E168" s="256" t="s">
        <v>45</v>
      </c>
      <c r="F168" s="257">
        <v>8000</v>
      </c>
      <c r="G168" s="245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3">
      <c r="B169" s="49"/>
      <c r="C169" s="245"/>
      <c r="D169" s="255"/>
      <c r="E169" s="256" t="s">
        <v>38</v>
      </c>
      <c r="F169" s="257">
        <v>5500</v>
      </c>
      <c r="G169" s="245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5">
      <c r="B170" s="49"/>
      <c r="C170" s="245"/>
      <c r="D170" s="255"/>
      <c r="E170" s="256"/>
      <c r="F170" s="257"/>
      <c r="G170" s="245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5">
      <c r="B171" s="49"/>
      <c r="C171" s="52" t="s">
        <v>31</v>
      </c>
      <c r="D171" s="258">
        <f>SUM(D167:D170)</f>
        <v>79133</v>
      </c>
      <c r="E171" s="259" t="s">
        <v>57</v>
      </c>
      <c r="F171" s="258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" customHeight="1" x14ac:dyDescent="0.3">
      <c r="B172" s="49"/>
      <c r="C172" s="228" t="s">
        <v>92</v>
      </c>
      <c r="D172" s="256"/>
      <c r="E172" s="256"/>
      <c r="F172" s="256"/>
      <c r="G172" s="83"/>
      <c r="H172" s="50"/>
      <c r="I172" s="82"/>
      <c r="J172" s="82"/>
      <c r="K172" s="51"/>
      <c r="L172" s="188"/>
      <c r="M172" s="188"/>
    </row>
    <row r="173" spans="1:13" s="6" customFormat="1" ht="12.9" customHeight="1" x14ac:dyDescent="0.3">
      <c r="B173" s="49"/>
      <c r="C173" s="260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3">
      <c r="B175" s="319" t="s">
        <v>8</v>
      </c>
      <c r="C175" s="320"/>
      <c r="D175" s="320"/>
      <c r="E175" s="320"/>
      <c r="F175" s="320"/>
      <c r="G175" s="320"/>
      <c r="H175" s="320"/>
      <c r="I175" s="320"/>
      <c r="J175" s="320"/>
      <c r="K175" s="321"/>
      <c r="L175" s="187"/>
      <c r="M175" s="187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7.4" thickBot="1" x14ac:dyDescent="0.35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39</v>
      </c>
      <c r="G177" s="104" t="str">
        <f>G19</f>
        <v>LANDET KVANTUM T.O.M UKE 39</v>
      </c>
      <c r="H177" s="104" t="str">
        <f>I19</f>
        <v>RESTKVOTER</v>
      </c>
      <c r="I177" s="104" t="str">
        <f>J19</f>
        <v>LANDET KVANTUM T.O.M. UKE 39 2019</v>
      </c>
      <c r="J177" s="141"/>
      <c r="K177" s="30"/>
      <c r="L177" s="141"/>
      <c r="M177" s="141"/>
    </row>
    <row r="178" spans="1:13" ht="14.1" customHeight="1" x14ac:dyDescent="0.3">
      <c r="B178" s="49"/>
      <c r="C178" s="105" t="s">
        <v>16</v>
      </c>
      <c r="D178" s="212">
        <f t="shared" ref="D178" si="10">D179+D180+D181+D182</f>
        <v>27212</v>
      </c>
      <c r="E178" s="212">
        <f t="shared" ref="E178:H178" si="11">E179+E180+E181+E182</f>
        <v>30289</v>
      </c>
      <c r="F178" s="212">
        <f>F179+F180+F181+F182</f>
        <v>211.78320000000002</v>
      </c>
      <c r="G178" s="212">
        <f t="shared" si="11"/>
        <v>26082.91606</v>
      </c>
      <c r="H178" s="299">
        <f t="shared" si="11"/>
        <v>4206.0839399999977</v>
      </c>
      <c r="I178" s="299">
        <f>SUM(I179:I182)</f>
        <v>37815.920930000008</v>
      </c>
      <c r="J178" s="79"/>
      <c r="K178" s="57"/>
      <c r="L178" s="189"/>
      <c r="M178" s="189"/>
    </row>
    <row r="179" spans="1:13" ht="14.1" customHeight="1" x14ac:dyDescent="0.3">
      <c r="B179" s="49"/>
      <c r="C179" s="267" t="s">
        <v>72</v>
      </c>
      <c r="D179" s="261">
        <v>16288</v>
      </c>
      <c r="E179" s="261">
        <v>18521</v>
      </c>
      <c r="F179" s="261"/>
      <c r="G179" s="261">
        <v>18831.262750000002</v>
      </c>
      <c r="H179" s="300">
        <f t="shared" ref="H179:H184" si="12">E179-G179</f>
        <v>-310.26275000000169</v>
      </c>
      <c r="I179" s="300">
        <v>28775.378410000001</v>
      </c>
      <c r="J179" s="79"/>
      <c r="K179" s="57"/>
      <c r="L179" s="189"/>
      <c r="M179" s="189"/>
    </row>
    <row r="180" spans="1:13" ht="14.1" customHeight="1" x14ac:dyDescent="0.3">
      <c r="B180" s="49"/>
      <c r="C180" s="106" t="s">
        <v>11</v>
      </c>
      <c r="D180" s="261">
        <v>4239</v>
      </c>
      <c r="E180" s="261">
        <v>4820</v>
      </c>
      <c r="F180" s="261">
        <v>108.1134</v>
      </c>
      <c r="G180" s="261">
        <v>1755.4774500000001</v>
      </c>
      <c r="H180" s="300">
        <f t="shared" si="12"/>
        <v>3064.5225499999997</v>
      </c>
      <c r="I180" s="300">
        <v>2877.6549</v>
      </c>
      <c r="J180" s="79"/>
      <c r="K180" s="57"/>
      <c r="L180" s="189"/>
      <c r="M180" s="189"/>
    </row>
    <row r="181" spans="1:13" ht="14.1" customHeight="1" x14ac:dyDescent="0.3">
      <c r="B181" s="49"/>
      <c r="C181" s="106" t="s">
        <v>47</v>
      </c>
      <c r="D181" s="261">
        <v>1561</v>
      </c>
      <c r="E181" s="261">
        <v>1617</v>
      </c>
      <c r="F181" s="261">
        <v>39.970799999999997</v>
      </c>
      <c r="G181" s="261">
        <v>2156.6090600000002</v>
      </c>
      <c r="H181" s="300">
        <f t="shared" si="12"/>
        <v>-539.60906000000023</v>
      </c>
      <c r="I181" s="300">
        <v>2713.02727</v>
      </c>
      <c r="J181" s="79"/>
      <c r="K181" s="57"/>
      <c r="L181" s="189"/>
      <c r="M181" s="189"/>
    </row>
    <row r="182" spans="1:13" ht="14.1" customHeight="1" thickBot="1" x14ac:dyDescent="0.35">
      <c r="B182" s="49"/>
      <c r="C182" s="278" t="s">
        <v>105</v>
      </c>
      <c r="D182" s="279">
        <v>5124</v>
      </c>
      <c r="E182" s="279">
        <v>5331</v>
      </c>
      <c r="F182" s="279">
        <v>63.698999999999998</v>
      </c>
      <c r="G182" s="279">
        <v>3339.5668000000001</v>
      </c>
      <c r="H182" s="301">
        <f t="shared" si="12"/>
        <v>1991.4331999999999</v>
      </c>
      <c r="I182" s="301">
        <v>3449.8603499999999</v>
      </c>
      <c r="J182" s="79"/>
      <c r="K182" s="57"/>
      <c r="L182" s="189"/>
      <c r="M182" s="189"/>
    </row>
    <row r="183" spans="1:13" ht="14.1" customHeight="1" thickBot="1" x14ac:dyDescent="0.35">
      <c r="B183" s="49"/>
      <c r="C183" s="109" t="s">
        <v>38</v>
      </c>
      <c r="D183" s="262">
        <v>5500</v>
      </c>
      <c r="E183" s="262">
        <v>5500</v>
      </c>
      <c r="F183" s="262"/>
      <c r="G183" s="262">
        <v>3879.5622800000001</v>
      </c>
      <c r="H183" s="302">
        <f t="shared" si="12"/>
        <v>1620.4377199999999</v>
      </c>
      <c r="I183" s="302">
        <v>4779.3246600000002</v>
      </c>
      <c r="J183" s="79"/>
      <c r="K183" s="57"/>
      <c r="L183" s="189"/>
      <c r="M183" s="189"/>
    </row>
    <row r="184" spans="1:13" ht="14.1" customHeight="1" x14ac:dyDescent="0.3">
      <c r="B184" s="49"/>
      <c r="C184" s="105" t="s">
        <v>17</v>
      </c>
      <c r="D184" s="212">
        <v>8000</v>
      </c>
      <c r="E184" s="212">
        <v>8000</v>
      </c>
      <c r="F184" s="212">
        <f>F185+F186</f>
        <v>172.52848</v>
      </c>
      <c r="G184" s="212">
        <f>G185+G186</f>
        <v>4248.4794700000002</v>
      </c>
      <c r="H184" s="299">
        <f t="shared" si="12"/>
        <v>3751.5205299999998</v>
      </c>
      <c r="I184" s="299">
        <f>I185+I186</f>
        <v>2877.9007200000001</v>
      </c>
      <c r="J184" s="79"/>
      <c r="K184" s="57"/>
      <c r="L184" s="189"/>
      <c r="M184" s="189"/>
    </row>
    <row r="185" spans="1:13" ht="14.1" customHeight="1" x14ac:dyDescent="0.3">
      <c r="B185" s="49"/>
      <c r="C185" s="106" t="s">
        <v>29</v>
      </c>
      <c r="D185" s="261"/>
      <c r="E185" s="261"/>
      <c r="F185" s="261"/>
      <c r="G185" s="261">
        <v>538.27876000000003</v>
      </c>
      <c r="H185" s="300"/>
      <c r="I185" s="300">
        <v>360.99056999999999</v>
      </c>
      <c r="J185" s="79"/>
      <c r="K185" s="57"/>
      <c r="L185" s="189"/>
      <c r="M185" s="189"/>
    </row>
    <row r="186" spans="1:13" ht="14.1" customHeight="1" thickBot="1" x14ac:dyDescent="0.35">
      <c r="B186" s="49"/>
      <c r="C186" s="108" t="s">
        <v>48</v>
      </c>
      <c r="D186" s="214"/>
      <c r="E186" s="214"/>
      <c r="F186" s="214">
        <v>172.52848</v>
      </c>
      <c r="G186" s="214">
        <v>3710.2007100000001</v>
      </c>
      <c r="H186" s="303"/>
      <c r="I186" s="303">
        <v>2516.9101500000002</v>
      </c>
      <c r="J186" s="82"/>
      <c r="K186" s="57"/>
      <c r="L186" s="189"/>
      <c r="M186" s="189"/>
    </row>
    <row r="187" spans="1:13" ht="14.1" customHeight="1" thickBot="1" x14ac:dyDescent="0.35">
      <c r="B187" s="49"/>
      <c r="C187" s="109" t="s">
        <v>13</v>
      </c>
      <c r="D187" s="262">
        <v>10</v>
      </c>
      <c r="E187" s="262">
        <v>10</v>
      </c>
      <c r="F187" s="262">
        <v>4.8599999999999997E-2</v>
      </c>
      <c r="G187" s="262">
        <v>0.64724999999999999</v>
      </c>
      <c r="H187" s="302">
        <f>E187-G187</f>
        <v>9.3527500000000003</v>
      </c>
      <c r="I187" s="302"/>
      <c r="J187" s="79"/>
      <c r="K187" s="57"/>
      <c r="L187" s="189"/>
      <c r="M187" s="189"/>
    </row>
    <row r="188" spans="1:13" ht="14.1" customHeight="1" thickBot="1" x14ac:dyDescent="0.35">
      <c r="B188" s="49"/>
      <c r="C188" s="107" t="s">
        <v>49</v>
      </c>
      <c r="D188" s="213"/>
      <c r="E188" s="213"/>
      <c r="F188" s="213"/>
      <c r="G188" s="213">
        <v>59.575989999999997</v>
      </c>
      <c r="H188" s="304">
        <f>E188-G188</f>
        <v>-59.575989999999997</v>
      </c>
      <c r="I188" s="304">
        <v>46</v>
      </c>
      <c r="J188" s="79"/>
      <c r="K188" s="57"/>
      <c r="L188" s="189"/>
      <c r="M188" s="189"/>
    </row>
    <row r="189" spans="1:13" ht="16.2" thickBot="1" x14ac:dyDescent="0.35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09">
        <f>F178+F183+F184+F187+F188</f>
        <v>384.36028000000005</v>
      </c>
      <c r="G189" s="209">
        <f>G178+G183+G184+G187+G188</f>
        <v>34271.181049999999</v>
      </c>
      <c r="H189" s="209">
        <f>H178+H183+H184+H187+H188</f>
        <v>9527.8189499999971</v>
      </c>
      <c r="I189" s="314">
        <f>I178+I183+I184+I187+I188</f>
        <v>45519.146310000004</v>
      </c>
      <c r="J189" s="175"/>
      <c r="K189" s="57"/>
      <c r="L189" s="189"/>
      <c r="M189" s="189"/>
    </row>
    <row r="190" spans="1:13" ht="14.1" customHeight="1" x14ac:dyDescent="0.3">
      <c r="A190" s="3"/>
      <c r="B190" s="29"/>
      <c r="C190" s="274" t="s">
        <v>73</v>
      </c>
      <c r="D190" s="66"/>
      <c r="E190" s="66"/>
      <c r="F190" s="66"/>
      <c r="G190" s="66"/>
      <c r="H190" s="273"/>
      <c r="I190" s="273"/>
      <c r="J190" s="141"/>
      <c r="K190" s="30"/>
      <c r="L190" s="141"/>
      <c r="M190" s="141"/>
    </row>
    <row r="191" spans="1:13" ht="14.1" customHeight="1" x14ac:dyDescent="0.3">
      <c r="A191" s="3"/>
      <c r="B191" s="140"/>
      <c r="C191" s="260" t="s">
        <v>104</v>
      </c>
      <c r="D191" s="66"/>
      <c r="E191" s="66"/>
      <c r="F191" s="66"/>
      <c r="G191" s="66"/>
      <c r="H191" s="273"/>
      <c r="I191" s="273"/>
      <c r="J191" s="141"/>
      <c r="K191" s="142"/>
      <c r="L191" s="141"/>
      <c r="M191" s="141"/>
    </row>
    <row r="192" spans="1:13" ht="15" thickBot="1" x14ac:dyDescent="0.35">
      <c r="B192" s="58"/>
      <c r="C192" s="290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3"/>
    <row r="194" spans="1:13" s="40" customFormat="1" ht="17.100000000000001" customHeight="1" thickBot="1" x14ac:dyDescent="0.35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3">
      <c r="B195" s="322" t="s">
        <v>1</v>
      </c>
      <c r="C195" s="323"/>
      <c r="D195" s="323"/>
      <c r="E195" s="323"/>
      <c r="F195" s="323"/>
      <c r="G195" s="323"/>
      <c r="H195" s="323"/>
      <c r="I195" s="323"/>
      <c r="J195" s="323"/>
      <c r="K195" s="324"/>
      <c r="L195" s="187"/>
      <c r="M195" s="187"/>
    </row>
    <row r="196" spans="1:13" ht="6" customHeight="1" thickBot="1" x14ac:dyDescent="0.35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5">
      <c r="B197" s="71"/>
      <c r="C197" s="317" t="s">
        <v>2</v>
      </c>
      <c r="D197" s="318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3">
      <c r="B198" s="73"/>
      <c r="C198" s="242" t="s">
        <v>71</v>
      </c>
      <c r="D198" s="243">
        <v>2120</v>
      </c>
      <c r="E198" s="263"/>
      <c r="F198" s="218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3">
      <c r="B199" s="73"/>
      <c r="C199" s="245" t="s">
        <v>44</v>
      </c>
      <c r="D199" s="246">
        <v>12216</v>
      </c>
      <c r="E199" s="263"/>
      <c r="F199" s="218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5">
      <c r="B200" s="73"/>
      <c r="C200" s="247" t="s">
        <v>28</v>
      </c>
      <c r="D200" s="246">
        <v>382</v>
      </c>
      <c r="E200" s="263"/>
      <c r="F200" s="218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5">
      <c r="B201" s="73"/>
      <c r="C201" s="248" t="s">
        <v>31</v>
      </c>
      <c r="D201" s="249">
        <f>SUM(D198:D200)</f>
        <v>14718</v>
      </c>
      <c r="E201" s="263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3">
      <c r="B202" s="81"/>
      <c r="C202" s="264" t="s">
        <v>95</v>
      </c>
      <c r="D202" s="256"/>
      <c r="E202" s="256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3">
      <c r="B203" s="81"/>
      <c r="C203" s="260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5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3">
      <c r="B205" s="319" t="s">
        <v>8</v>
      </c>
      <c r="C205" s="320"/>
      <c r="D205" s="320"/>
      <c r="E205" s="320"/>
      <c r="F205" s="320"/>
      <c r="G205" s="320"/>
      <c r="H205" s="320"/>
      <c r="I205" s="320"/>
      <c r="J205" s="320"/>
      <c r="K205" s="321"/>
      <c r="L205" s="187"/>
      <c r="M205" s="187"/>
    </row>
    <row r="206" spans="1:13" ht="6" customHeight="1" thickBot="1" x14ac:dyDescent="0.35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5">
      <c r="B207" s="81"/>
      <c r="C207" s="104" t="s">
        <v>19</v>
      </c>
      <c r="D207" s="111" t="s">
        <v>20</v>
      </c>
      <c r="E207" s="104" t="str">
        <f>F19</f>
        <v>LANDET KVANTUM UKE 39</v>
      </c>
      <c r="F207" s="104" t="str">
        <f>G19</f>
        <v>LANDET KVANTUM T.O.M UKE 39</v>
      </c>
      <c r="G207" s="104" t="str">
        <f>I19</f>
        <v>RESTKVOTER</v>
      </c>
      <c r="H207" s="104" t="str">
        <f>J19</f>
        <v>LANDET KVANTUM T.O.M. UKE 39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5">
      <c r="B208" s="92"/>
      <c r="C208" s="109" t="s">
        <v>51</v>
      </c>
      <c r="D208" s="181">
        <f>D198-D209-D210</f>
        <v>700</v>
      </c>
      <c r="E208" s="181">
        <v>5.0732100000000004</v>
      </c>
      <c r="F208" s="181">
        <v>540.06947000000002</v>
      </c>
      <c r="G208" s="296">
        <f>D208-F208</f>
        <v>159.93052999999998</v>
      </c>
      <c r="H208" s="296">
        <v>928.85170000000005</v>
      </c>
      <c r="I208" s="93"/>
      <c r="J208" s="160"/>
      <c r="K208" s="94"/>
      <c r="L208" s="98"/>
      <c r="M208" s="98"/>
    </row>
    <row r="209" spans="2:13" ht="14.1" customHeight="1" thickBot="1" x14ac:dyDescent="0.35">
      <c r="B209" s="81"/>
      <c r="C209" s="112" t="s">
        <v>45</v>
      </c>
      <c r="D209" s="181">
        <v>1370</v>
      </c>
      <c r="E209" s="181">
        <v>25.540900000000001</v>
      </c>
      <c r="F209" s="181">
        <v>1517.5743199999999</v>
      </c>
      <c r="G209" s="296">
        <f t="shared" ref="G209:G211" si="13">D209-F209</f>
        <v>-147.57431999999994</v>
      </c>
      <c r="H209" s="296">
        <v>2838.5665199999999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5">
      <c r="B210" s="92"/>
      <c r="C210" s="107" t="s">
        <v>36</v>
      </c>
      <c r="D210" s="182">
        <v>50</v>
      </c>
      <c r="E210" s="182">
        <v>2.1164999999999998</v>
      </c>
      <c r="F210" s="182">
        <v>3.3269199999999999</v>
      </c>
      <c r="G210" s="296">
        <f t="shared" si="13"/>
        <v>46.673079999999999</v>
      </c>
      <c r="H210" s="296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5">
      <c r="B211" s="88"/>
      <c r="C211" s="107" t="s">
        <v>56</v>
      </c>
      <c r="D211" s="182"/>
      <c r="E211" s="182"/>
      <c r="F211" s="182">
        <v>2.0574300000000001</v>
      </c>
      <c r="G211" s="296">
        <f t="shared" si="13"/>
        <v>-2.0574300000000001</v>
      </c>
      <c r="H211" s="296">
        <v>4.2743900000000004</v>
      </c>
      <c r="I211" s="89"/>
      <c r="J211" s="89"/>
      <c r="K211" s="90"/>
      <c r="L211" s="190"/>
      <c r="M211" s="190"/>
    </row>
    <row r="212" spans="2:13" ht="16.2" thickBot="1" x14ac:dyDescent="0.35">
      <c r="B212" s="81"/>
      <c r="C212" s="110" t="s">
        <v>52</v>
      </c>
      <c r="D212" s="183">
        <f>D198</f>
        <v>2120</v>
      </c>
      <c r="E212" s="183">
        <f>SUM(E208:E211)</f>
        <v>32.730609999999999</v>
      </c>
      <c r="F212" s="183">
        <f>SUM(F208:F211)</f>
        <v>2063.0281399999999</v>
      </c>
      <c r="G212" s="298">
        <f>D212-F212</f>
        <v>56.971860000000106</v>
      </c>
      <c r="H212" s="298">
        <f>H208+H209+H210+H211</f>
        <v>3773.8027499999998</v>
      </c>
      <c r="I212" s="79"/>
      <c r="J212" s="79"/>
      <c r="K212" s="70"/>
      <c r="L212" s="116"/>
      <c r="M212" s="116"/>
    </row>
    <row r="213" spans="2:13" s="69" customFormat="1" ht="9" customHeight="1" x14ac:dyDescent="0.3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5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3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3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3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3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3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3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3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5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3">
      <c r="B223" s="322" t="s">
        <v>1</v>
      </c>
      <c r="C223" s="323"/>
      <c r="D223" s="323"/>
      <c r="E223" s="323"/>
      <c r="F223" s="323"/>
      <c r="G223" s="323"/>
      <c r="H223" s="323"/>
      <c r="I223" s="323"/>
      <c r="J223" s="323"/>
      <c r="K223" s="324"/>
      <c r="L223" s="187"/>
      <c r="M223" s="187"/>
    </row>
    <row r="224" spans="2:13" ht="6" customHeight="1" thickBot="1" x14ac:dyDescent="0.35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5">
      <c r="B225" s="140"/>
      <c r="C225" s="317" t="s">
        <v>2</v>
      </c>
      <c r="D225" s="318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3">
      <c r="B226" s="143"/>
      <c r="C226" s="242" t="s">
        <v>71</v>
      </c>
      <c r="D226" s="243">
        <v>5148</v>
      </c>
      <c r="E226" s="263"/>
      <c r="F226" s="218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3">
      <c r="B227" s="143"/>
      <c r="C227" s="245" t="s">
        <v>44</v>
      </c>
      <c r="D227" s="246">
        <v>3465</v>
      </c>
      <c r="E227" s="263"/>
      <c r="F227" s="218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5">
      <c r="B228" s="143"/>
      <c r="C228" s="245" t="s">
        <v>28</v>
      </c>
      <c r="D228" s="246">
        <v>123</v>
      </c>
      <c r="E228" s="263"/>
      <c r="F228" s="218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5">
      <c r="B229" s="143"/>
      <c r="C229" s="248" t="s">
        <v>31</v>
      </c>
      <c r="D229" s="249">
        <f>SUM(D226:D228)</f>
        <v>8736</v>
      </c>
      <c r="E229" s="263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5">
      <c r="B230" s="81"/>
      <c r="C230" s="264" t="s">
        <v>107</v>
      </c>
      <c r="D230" s="256"/>
      <c r="E230" s="256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5">
      <c r="B231" s="81"/>
      <c r="C231" s="289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3">
      <c r="B232" s="319" t="s">
        <v>8</v>
      </c>
      <c r="C232" s="320"/>
      <c r="D232" s="320"/>
      <c r="E232" s="320"/>
      <c r="F232" s="320"/>
      <c r="G232" s="320"/>
      <c r="H232" s="320"/>
      <c r="I232" s="320"/>
      <c r="J232" s="320"/>
      <c r="K232" s="321"/>
      <c r="L232" s="187"/>
      <c r="M232" s="187"/>
    </row>
    <row r="233" spans="2:13" ht="6" customHeight="1" thickBot="1" x14ac:dyDescent="0.35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5">
      <c r="B234" s="81"/>
      <c r="C234" s="284" t="s">
        <v>87</v>
      </c>
      <c r="D234" s="285" t="s">
        <v>88</v>
      </c>
      <c r="E234" s="284" t="str">
        <f>E207</f>
        <v>LANDET KVANTUM UKE 39</v>
      </c>
      <c r="F234" s="284" t="str">
        <f>F207</f>
        <v>LANDET KVANTUM T.O.M UKE 39</v>
      </c>
      <c r="G234" s="305" t="s">
        <v>62</v>
      </c>
      <c r="H234" s="284" t="str">
        <f>H207</f>
        <v>LANDET KVANTUM T.O.M. UKE 39 2019</v>
      </c>
      <c r="J234" s="79"/>
      <c r="K234" s="118"/>
      <c r="L234" s="116"/>
      <c r="M234" s="116"/>
    </row>
    <row r="235" spans="2:13" s="95" customFormat="1" ht="14.1" customHeight="1" thickBot="1" x14ac:dyDescent="0.35">
      <c r="B235" s="159"/>
      <c r="C235" s="109" t="s">
        <v>89</v>
      </c>
      <c r="D235" s="349">
        <v>1900</v>
      </c>
      <c r="E235" s="308">
        <f>SUM(E236:E237)</f>
        <v>0</v>
      </c>
      <c r="F235" s="308">
        <f>SUM(F236:F237)</f>
        <v>1914.9664299999999</v>
      </c>
      <c r="G235" s="346">
        <f>D235-F235</f>
        <v>-14.966429999999946</v>
      </c>
      <c r="H235" s="308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5">
      <c r="B236" s="159"/>
      <c r="C236" s="286" t="s">
        <v>78</v>
      </c>
      <c r="D236" s="350"/>
      <c r="E236" s="309"/>
      <c r="F236" s="309">
        <v>1556.17669</v>
      </c>
      <c r="G236" s="347"/>
      <c r="H236" s="309">
        <v>1221.97955</v>
      </c>
      <c r="J236" s="160"/>
      <c r="K236" s="94"/>
      <c r="L236" s="98"/>
      <c r="M236" s="98"/>
    </row>
    <row r="237" spans="2:13" s="95" customFormat="1" ht="14.1" customHeight="1" thickBot="1" x14ac:dyDescent="0.35">
      <c r="B237" s="159"/>
      <c r="C237" s="286" t="s">
        <v>79</v>
      </c>
      <c r="D237" s="351"/>
      <c r="E237" s="310"/>
      <c r="F237" s="310">
        <v>358.78973999999999</v>
      </c>
      <c r="G237" s="348"/>
      <c r="H237" s="310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5">
      <c r="B238" s="159"/>
      <c r="C238" s="109" t="s">
        <v>90</v>
      </c>
      <c r="D238" s="349">
        <v>1624</v>
      </c>
      <c r="E238" s="308">
        <f>SUM(E239:E240)</f>
        <v>0</v>
      </c>
      <c r="F238" s="308">
        <f>SUM(F239:F240)</f>
        <v>1675.0047500000001</v>
      </c>
      <c r="G238" s="346">
        <f>D238-F238</f>
        <v>-51.004750000000058</v>
      </c>
      <c r="H238" s="308">
        <f>SUM(H239:H240)</f>
        <v>1334.9613099999999</v>
      </c>
      <c r="J238" s="160"/>
      <c r="K238" s="94"/>
      <c r="L238" s="98"/>
      <c r="M238" s="98"/>
    </row>
    <row r="239" spans="2:13" s="95" customFormat="1" ht="14.1" customHeight="1" thickBot="1" x14ac:dyDescent="0.35">
      <c r="B239" s="159"/>
      <c r="C239" s="286" t="s">
        <v>78</v>
      </c>
      <c r="D239" s="350"/>
      <c r="E239" s="309"/>
      <c r="F239" s="309">
        <v>1358</v>
      </c>
      <c r="G239" s="347"/>
      <c r="H239" s="309">
        <v>1037.3317099999999</v>
      </c>
      <c r="J239" s="160"/>
      <c r="K239" s="94"/>
      <c r="L239" s="98"/>
      <c r="M239" s="98"/>
    </row>
    <row r="240" spans="2:13" s="95" customFormat="1" ht="14.1" customHeight="1" thickBot="1" x14ac:dyDescent="0.35">
      <c r="B240" s="159"/>
      <c r="C240" s="286" t="s">
        <v>79</v>
      </c>
      <c r="D240" s="351"/>
      <c r="E240" s="310"/>
      <c r="F240" s="310">
        <v>317.00475</v>
      </c>
      <c r="G240" s="348"/>
      <c r="H240" s="310">
        <v>297.62959999999998</v>
      </c>
      <c r="J240" s="160"/>
      <c r="K240" s="94"/>
      <c r="L240" s="98"/>
      <c r="M240" s="98"/>
    </row>
    <row r="241" spans="2:13" s="95" customFormat="1" ht="14.1" customHeight="1" thickBot="1" x14ac:dyDescent="0.35">
      <c r="B241" s="159"/>
      <c r="C241" s="109" t="s">
        <v>91</v>
      </c>
      <c r="D241" s="349">
        <v>1624</v>
      </c>
      <c r="E241" s="308">
        <f>SUM(E242:E243)</f>
        <v>70.535499999999999</v>
      </c>
      <c r="F241" s="308">
        <f>SUM(F242:F243)</f>
        <v>322.31797999999998</v>
      </c>
      <c r="G241" s="346">
        <f>D241-F241</f>
        <v>1301.68202</v>
      </c>
      <c r="H241" s="308">
        <f>SUM(H242:H243)</f>
        <v>329.74567000000002</v>
      </c>
      <c r="J241" s="160"/>
      <c r="K241" s="94"/>
      <c r="L241" s="98"/>
      <c r="M241" s="98"/>
    </row>
    <row r="242" spans="2:13" s="95" customFormat="1" ht="14.1" customHeight="1" thickBot="1" x14ac:dyDescent="0.35">
      <c r="B242" s="159"/>
      <c r="C242" s="286" t="s">
        <v>78</v>
      </c>
      <c r="D242" s="350"/>
      <c r="E242" s="309">
        <v>65.33</v>
      </c>
      <c r="F242" s="309">
        <v>270.20949999999999</v>
      </c>
      <c r="G242" s="347"/>
      <c r="H242" s="309">
        <v>261.39956999999998</v>
      </c>
      <c r="J242" s="160"/>
      <c r="K242" s="94"/>
      <c r="L242" s="98"/>
      <c r="M242" s="98"/>
    </row>
    <row r="243" spans="2:13" s="95" customFormat="1" ht="14.1" customHeight="1" thickBot="1" x14ac:dyDescent="0.35">
      <c r="B243" s="159"/>
      <c r="C243" s="286" t="s">
        <v>79</v>
      </c>
      <c r="D243" s="351"/>
      <c r="E243" s="310">
        <v>5.2054999999999998</v>
      </c>
      <c r="F243" s="310">
        <v>52.10848</v>
      </c>
      <c r="G243" s="348"/>
      <c r="H243" s="310">
        <v>68.346100000000007</v>
      </c>
      <c r="J243" s="160"/>
      <c r="K243" s="94"/>
      <c r="L243" s="98"/>
      <c r="M243" s="98"/>
    </row>
    <row r="244" spans="2:13" s="95" customFormat="1" ht="14.1" customHeight="1" thickBot="1" x14ac:dyDescent="0.35">
      <c r="B244" s="88"/>
      <c r="C244" s="107" t="s">
        <v>56</v>
      </c>
      <c r="D244" s="287"/>
      <c r="E244" s="297"/>
      <c r="F244" s="297"/>
      <c r="G244" s="306"/>
      <c r="H244" s="297"/>
      <c r="J244" s="89"/>
      <c r="K244" s="90"/>
      <c r="L244" s="190"/>
      <c r="M244" s="190"/>
    </row>
    <row r="245" spans="2:13" ht="16.2" thickBot="1" x14ac:dyDescent="0.35">
      <c r="B245" s="81"/>
      <c r="C245" s="110" t="s">
        <v>52</v>
      </c>
      <c r="D245" s="288">
        <f>SUM(D235:D244)</f>
        <v>5148</v>
      </c>
      <c r="E245" s="298">
        <f>E235+E238+E241+E244</f>
        <v>70.535499999999999</v>
      </c>
      <c r="F245" s="298">
        <f>F235+F238+F241+F244</f>
        <v>3912.2891599999998</v>
      </c>
      <c r="G245" s="307">
        <f>SUM(G235:G244)</f>
        <v>1235.71084</v>
      </c>
      <c r="H245" s="298">
        <f>H235+H238+H241+H244</f>
        <v>3259.8623299999999</v>
      </c>
      <c r="J245" s="79"/>
      <c r="K245" s="118"/>
      <c r="L245" s="116"/>
      <c r="M245" s="116"/>
    </row>
    <row r="246" spans="2:13" s="69" customFormat="1" ht="9" customHeight="1" x14ac:dyDescent="0.3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5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3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>
      <c r="G252" s="64"/>
    </row>
    <row r="253" spans="2:13" ht="14.1" hidden="1" customHeight="1" x14ac:dyDescent="0.3">
      <c r="F253" s="64"/>
    </row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4.1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39
&amp;"-,Normal"&amp;11(iht. motatte landings- og sluttsedler fra fiskesalgslagene; alle tallstørrelser i hele tonn)&amp;R29.09.2020
</oddHeader>
    <oddFooter>&amp;LFiskeridirektoratet&amp;CReguleringsseksjonen&amp;RSynnøve Liabø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UKE_39_2020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Synnøve Liabø</cp:lastModifiedBy>
  <cp:lastPrinted>2020-08-18T09:00:48Z</cp:lastPrinted>
  <dcterms:created xsi:type="dcterms:W3CDTF">2011-07-06T12:13:20Z</dcterms:created>
  <dcterms:modified xsi:type="dcterms:W3CDTF">2020-09-30T09:06:37Z</dcterms:modified>
</cp:coreProperties>
</file>