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2015\A Nettfisken\Nettfisken\"/>
    </mc:Choice>
  </mc:AlternateContent>
  <bookViews>
    <workbookView xWindow="0" yWindow="0" windowWidth="28800" windowHeight="13020" tabRatio="413"/>
  </bookViews>
  <sheets>
    <sheet name="UKE_35_2015" sheetId="1" r:id="rId1"/>
  </sheets>
  <definedNames>
    <definedName name="_xlnm.Print_Area" localSheetId="0">UKE_35_2015!$A$1:$L$217</definedName>
    <definedName name="Z_14D440E4_F18A_4F78_9989_38C1B133222D_.wvu.Cols" localSheetId="0" hidden="1">UKE_35_2015!#REF!</definedName>
    <definedName name="Z_14D440E4_F18A_4F78_9989_38C1B133222D_.wvu.PrintArea" localSheetId="0" hidden="1">UKE_35_2015!$B$1:$L$217</definedName>
    <definedName name="Z_14D440E4_F18A_4F78_9989_38C1B133222D_.wvu.Rows" localSheetId="0" hidden="1">UKE_35_2015!$329:$1048576,UKE_35_2015!$218:$328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34" i="1" l="1"/>
  <c r="F134" i="1"/>
  <c r="F34" i="1"/>
  <c r="F33" i="1" l="1"/>
  <c r="G102" i="1" l="1"/>
  <c r="E32" i="1"/>
  <c r="F30" i="1" l="1"/>
  <c r="G42" i="1"/>
  <c r="F32" i="1"/>
  <c r="E134" i="1"/>
  <c r="I32" i="1" l="1"/>
  <c r="E21" i="1" l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E25" i="1" l="1"/>
  <c r="G141" i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8" i="1"/>
  <c r="G97" i="1"/>
  <c r="G96" i="1"/>
  <c r="G95" i="1"/>
  <c r="G94" i="1"/>
  <c r="G93" i="1"/>
  <c r="H92" i="1"/>
  <c r="H91" i="1" s="1"/>
  <c r="F92" i="1"/>
  <c r="F91" i="1" s="1"/>
  <c r="E92" i="1"/>
  <c r="E91" i="1" s="1"/>
  <c r="D91" i="1"/>
  <c r="G90" i="1"/>
  <c r="G89" i="1"/>
  <c r="H88" i="1"/>
  <c r="F88" i="1"/>
  <c r="E88" i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F24" i="1" s="1"/>
  <c r="F42" i="1" s="1"/>
  <c r="D25" i="1"/>
  <c r="D24" i="1"/>
  <c r="D42" i="1" s="1"/>
  <c r="H23" i="1"/>
  <c r="H22" i="1"/>
  <c r="I21" i="1"/>
  <c r="F21" i="1"/>
  <c r="D21" i="1"/>
  <c r="H14" i="1"/>
  <c r="F14" i="1"/>
  <c r="D14" i="1"/>
  <c r="G123" i="1" l="1"/>
  <c r="D104" i="1"/>
  <c r="H104" i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H142" i="1"/>
  <c r="F104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<sst xmlns="http://schemas.openxmlformats.org/spreadsheetml/2006/main" count="233" uniqueCount="116">
  <si>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</si>
  <si>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</si>
  <si>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</si>
  <si>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</si>
  <si>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</si>
  <si>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</si>
  <si>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</si>
  <si>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</si>
  <si>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</si>
  <si>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</si>
  <si>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</si>
  <si>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</si>
  <si>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</si>
  <si>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</si>
  <si>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</si>
  <si>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</si>
  <si>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</si>
  <si>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</si>
  <si>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</si>
  <si>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</si>
  <si>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</si>
  <si>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</si>
  <si>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</si>
  <si>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</si>
  <si>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</si>
  <si>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</si>
  <si>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</si>
  <si>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</si>
  <si>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</si>
  <si>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</si>
  <si>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</si>
  <si>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</si>
  <si>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</si>
  <si>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</si>
  <si>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</si>
  <si>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</si>
  <si>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</si>
  <si>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</si>
  <si>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</si>
  <si>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</si>
  <si>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</si>
  <si>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</si>
  <si>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</si>
  <si>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</si>
  <si>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</si>
  <si>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</si>
  <si>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</si>
  <si>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</si>
  <si>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</si>
  <si>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</si>
  <si>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</si>
  <si>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</si>
  <si>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</si>
  <si>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</si>
  <si>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</si>
  <si>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</si>
  <si>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</si>
  <si>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</si>
  <si>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</si>
  <si>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</si>
  <si>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</si>
  <si>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</si>
  <si>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</si>
  <si>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</si>
  <si>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</si>
  <si>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</si>
  <si>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</si>
  <si>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</si>
  <si>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</si>
  <si>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</si>
  <si>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</si>
  <si>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</si>
  <si>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</si>
  <si>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</si>
  <si>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</si>
  <si>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</si>
  <si>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</si>
  <si>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</si>
  <si>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</si>
  <si>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</si>
  <si>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</si>
  <si>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</si>
  <si>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</si>
  <si>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</si>
  <si>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</si>
  <si>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</si>
  <si>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</si>
  <si>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</si>
  <si>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</si>
  <si>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</si>
  <si>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</si>
  <si>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</si>
  <si>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</si>
  <si>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</si>
  <si>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</si>
  <si>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</si>
  <si>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</si>
  <si>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</si>
  <si>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</si>
  <si>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</si>
  <si>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</si>
  <si>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</si>
  <si>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</si>
  <si>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</si>
  <si>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</si>
  <si>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</si>
  <si>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</si>
  <si>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</si>
  <si>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109 824 tonn</t>
    </r>
  </si>
  <si>
    <t>Det er avsatt 548 tonn til forsknings- og undervisningssformål og 300 tonn til fangst innenfor ungdomsfiskeordningen</t>
  </si>
  <si>
    <t>LANDET KVANTUM UKE 35</t>
  </si>
  <si>
    <t>LANDET KVANTUM T.O.M UKE 35</t>
  </si>
  <si>
    <t>LANDET KVANTUM T.O.M. UKE 35 2014</t>
  </si>
  <si>
    <r>
      <t xml:space="preserve">3 </t>
    </r>
    <r>
      <rPr>
        <sz val="9"/>
        <color theme="1"/>
        <rFont val="Calibri"/>
        <family val="2"/>
      </rPr>
      <t>Registrert rekreasjonsfiske utgjør 763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</si>
  <si>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44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</si>
  <si>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279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</si>
</sst>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2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4" fillId="4" borderId="65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53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7" xfId="0" applyNumberFormat="1" applyFont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55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11" fillId="0" borderId="79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8" fillId="4" borderId="77" xfId="0" applyNumberFormat="1" applyFont="1" applyFill="1" applyBorder="1" applyAlignment="1">
      <alignment vertical="center" wrapText="1"/>
    </xf>
    <xf numFmtId="0" fontId="24" fillId="4" borderId="80" xfId="0" applyFont="1" applyFill="1" applyBorder="1" applyAlignment="1">
      <alignment horizontal="center" vertical="center" wrapText="1"/>
    </xf>
    <xf numFmtId="3" fontId="0" fillId="0" borderId="58" xfId="0" applyNumberFormat="1" applyFont="1" applyFill="1" applyBorder="1" applyAlignment="1">
      <alignment vertical="center"/>
    </xf>
    <xf numFmtId="0" fontId="11" fillId="0" borderId="81" xfId="0" applyFont="1" applyBorder="1" applyAlignment="1">
      <alignment horizontal="center" vertical="center" wrapText="1"/>
    </xf>
    <xf numFmtId="3" fontId="11" fillId="0" borderId="82" xfId="0" applyNumberFormat="1" applyFont="1" applyBorder="1" applyAlignment="1">
      <alignment vertical="center" wrapText="1"/>
    </xf>
    <xf numFmtId="3" fontId="8" fillId="4" borderId="17" xfId="0" applyNumberFormat="1" applyFont="1" applyFill="1" applyBorder="1" applyAlignment="1">
      <alignment horizontal="right"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11" fillId="0" borderId="83" xfId="0" applyNumberFormat="1" applyFont="1" applyBorder="1" applyAlignment="1">
      <alignment vertical="center" wrapText="1"/>
    </xf>
    <xf numFmtId="3" fontId="11" fillId="0" borderId="84" xfId="0" applyNumberFormat="1" applyFont="1" applyBorder="1" applyAlignment="1">
      <alignment vertical="center" wrapText="1"/>
    </xf>
    <xf numFmtId="3" fontId="11" fillId="0" borderId="78" xfId="0" applyNumberFormat="1" applyFont="1" applyBorder="1" applyAlignment="1">
      <alignment vertical="center" wrapText="1"/>
    </xf>
    <xf numFmtId="3" fontId="11" fillId="0" borderId="66" xfId="0" applyNumberFormat="1" applyFont="1" applyBorder="1" applyAlignment="1">
      <alignment vertical="center" wrapText="1"/>
    </xf>
    <xf numFmtId="3" fontId="11" fillId="0" borderId="85" xfId="0" applyNumberFormat="1" applyFont="1" applyBorder="1" applyAlignment="1">
      <alignment vertical="center" wrapText="1"/>
    </xf>
    <xf numFmtId="3" fontId="11" fillId="0" borderId="58" xfId="0" applyNumberFormat="1" applyFont="1" applyBorder="1" applyAlignment="1">
      <alignment vertical="center" wrapText="1"/>
    </xf>
    <xf numFmtId="3" fontId="11" fillId="0" borderId="67" xfId="0" applyNumberFormat="1" applyFont="1" applyBorder="1" applyAlignment="1">
      <alignment vertical="center" wrapText="1"/>
    </xf>
    <xf numFmtId="3" fontId="11" fillId="0" borderId="86" xfId="0" applyNumberFormat="1" applyFont="1" applyBorder="1" applyAlignment="1">
      <alignment vertical="center" wrapText="1"/>
    </xf>
    <xf numFmtId="3" fontId="11" fillId="0" borderId="59" xfId="0" applyNumberFormat="1" applyFont="1" applyBorder="1" applyAlignment="1">
      <alignment vertical="center" wrapText="1"/>
    </xf>
    <xf numFmtId="3" fontId="5" fillId="0" borderId="83" xfId="0" applyNumberFormat="1" applyFont="1" applyBorder="1" applyAlignment="1">
      <alignment vertical="center" wrapText="1"/>
    </xf>
    <xf numFmtId="3" fontId="5" fillId="0" borderId="84" xfId="0" applyNumberFormat="1" applyFont="1" applyBorder="1" applyAlignment="1">
      <alignment vertical="center" wrapText="1"/>
    </xf>
    <xf numFmtId="3" fontId="23" fillId="0" borderId="87" xfId="0" applyNumberFormat="1" applyFont="1" applyBorder="1" applyAlignment="1">
      <alignment vertical="center" wrapText="1"/>
    </xf>
    <xf numFmtId="3" fontId="12" fillId="0" borderId="83" xfId="0" applyNumberFormat="1" applyFont="1" applyBorder="1" applyAlignment="1">
      <alignment vertical="center" wrapText="1"/>
    </xf>
    <xf numFmtId="3" fontId="12" fillId="0" borderId="84" xfId="0" applyNumberFormat="1" applyFont="1" applyBorder="1" applyAlignment="1">
      <alignment vertical="center" wrapText="1"/>
    </xf>
    <xf numFmtId="3" fontId="23" fillId="0" borderId="52" xfId="0" applyNumberFormat="1" applyFont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3" fontId="23" fillId="0" borderId="69" xfId="0" applyNumberFormat="1" applyFont="1" applyBorder="1" applyAlignment="1">
      <alignment vertical="center" wrapText="1"/>
    </xf>
    <xf numFmtId="3" fontId="12" fillId="0" borderId="87" xfId="0" applyNumberFormat="1" applyFont="1" applyFill="1" applyBorder="1" applyAlignment="1">
      <alignment vertical="center" wrapText="1"/>
    </xf>
    <xf numFmtId="3" fontId="55" fillId="0" borderId="83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22" fillId="0" borderId="62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5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3" fontId="43" fillId="0" borderId="70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G43" sqref="G43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84" t="s">
        <v>96</v>
      </c>
      <c r="C2" s="385"/>
      <c r="D2" s="385"/>
      <c r="E2" s="385"/>
      <c r="F2" s="385"/>
      <c r="G2" s="385"/>
      <c r="H2" s="385"/>
      <c r="I2" s="385"/>
      <c r="J2" s="385"/>
      <c r="K2" s="386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87" t="s">
        <v>1</v>
      </c>
      <c r="C7" s="388"/>
      <c r="D7" s="388"/>
      <c r="E7" s="388"/>
      <c r="F7" s="388"/>
      <c r="G7" s="388"/>
      <c r="H7" s="388"/>
      <c r="I7" s="388"/>
      <c r="J7" s="388"/>
      <c r="K7" s="389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90" t="s">
        <v>2</v>
      </c>
      <c r="D9" s="391"/>
      <c r="E9" s="390" t="s">
        <v>21</v>
      </c>
      <c r="F9" s="391"/>
      <c r="G9" s="390" t="s">
        <v>22</v>
      </c>
      <c r="H9" s="391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5" t="s">
        <v>93</v>
      </c>
      <c r="D16" s="405"/>
      <c r="E16" s="405"/>
      <c r="F16" s="405"/>
      <c r="G16" s="405"/>
      <c r="H16" s="405"/>
      <c r="I16" s="405"/>
      <c r="J16" s="251"/>
      <c r="K16" s="154"/>
      <c r="L16" s="153"/>
    </row>
    <row r="17" spans="1:12" ht="13.5" customHeight="1" thickBot="1" x14ac:dyDescent="0.3">
      <c r="B17" s="155"/>
      <c r="C17" s="406"/>
      <c r="D17" s="406"/>
      <c r="E17" s="406"/>
      <c r="F17" s="406"/>
      <c r="G17" s="406"/>
      <c r="H17" s="406"/>
      <c r="I17" s="406"/>
      <c r="J17" s="252"/>
      <c r="K17" s="157"/>
      <c r="L17" s="146"/>
    </row>
    <row r="18" spans="1:12" ht="17.100000000000001" customHeight="1" x14ac:dyDescent="0.25">
      <c r="B18" s="392" t="s">
        <v>8</v>
      </c>
      <c r="C18" s="393"/>
      <c r="D18" s="393"/>
      <c r="E18" s="393"/>
      <c r="F18" s="393"/>
      <c r="G18" s="393"/>
      <c r="H18" s="393"/>
      <c r="I18" s="393"/>
      <c r="J18" s="393"/>
      <c r="K18" s="394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110</v>
      </c>
      <c r="F20" s="246" t="s">
        <v>111</v>
      </c>
      <c r="G20" s="246" t="s">
        <v>105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54">
        <f>D23+D22</f>
        <v>130677</v>
      </c>
      <c r="E21" s="330">
        <f>E23+E22</f>
        <v>533.65650000000005</v>
      </c>
      <c r="F21" s="330">
        <f>F22+F23</f>
        <v>64577.208099999996</v>
      </c>
      <c r="G21" s="330"/>
      <c r="H21" s="330">
        <f>H23+H22</f>
        <v>66099.791899999997</v>
      </c>
      <c r="I21" s="335">
        <f>I23+I22</f>
        <v>79112.219800000006</v>
      </c>
      <c r="J21" s="317"/>
      <c r="K21" s="158"/>
      <c r="L21" s="189"/>
    </row>
    <row r="22" spans="1:12" ht="14.1" customHeight="1" x14ac:dyDescent="0.25">
      <c r="B22" s="147"/>
      <c r="C22" s="213" t="s">
        <v>12</v>
      </c>
      <c r="D22" s="355">
        <v>129927</v>
      </c>
      <c r="E22" s="331">
        <v>533.65650000000005</v>
      </c>
      <c r="F22" s="331">
        <v>63644.771999999997</v>
      </c>
      <c r="G22" s="331"/>
      <c r="H22" s="331">
        <f>D22-F22</f>
        <v>66282.228000000003</v>
      </c>
      <c r="I22" s="336">
        <v>78176.044200000004</v>
      </c>
      <c r="J22" s="318"/>
      <c r="K22" s="158"/>
      <c r="L22" s="189"/>
    </row>
    <row r="23" spans="1:12" ht="14.1" customHeight="1" thickBot="1" x14ac:dyDescent="0.3">
      <c r="B23" s="147"/>
      <c r="C23" s="214" t="s">
        <v>11</v>
      </c>
      <c r="D23" s="356">
        <v>750</v>
      </c>
      <c r="E23" s="332"/>
      <c r="F23" s="332">
        <v>932.43610000000001</v>
      </c>
      <c r="G23" s="332"/>
      <c r="H23" s="332">
        <f>D23-F23</f>
        <v>-182.43610000000001</v>
      </c>
      <c r="I23" s="337">
        <v>936.17560000000003</v>
      </c>
      <c r="J23" s="319"/>
      <c r="K23" s="158"/>
      <c r="L23" s="189"/>
    </row>
    <row r="24" spans="1:12" ht="14.1" customHeight="1" x14ac:dyDescent="0.25">
      <c r="B24" s="147"/>
      <c r="C24" s="212" t="s">
        <v>18</v>
      </c>
      <c r="D24" s="354">
        <f>D32+D31+D25</f>
        <v>265314</v>
      </c>
      <c r="E24" s="330">
        <f>E32+E31+E25</f>
        <v>1007.0949000000001</v>
      </c>
      <c r="F24" s="330">
        <f>F25+F31+F32</f>
        <v>243693.08194999996</v>
      </c>
      <c r="G24" s="330"/>
      <c r="H24" s="330">
        <f>H25+H31+H32</f>
        <v>21620.918050000004</v>
      </c>
      <c r="I24" s="335">
        <f>I25+I31+I32</f>
        <v>279023.05975000001</v>
      </c>
      <c r="J24" s="317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7">
        <f>D26+D27+D28+D29+D30</f>
        <v>206112</v>
      </c>
      <c r="E25" s="333">
        <f>E26+E27+E28+E29</f>
        <v>944.47730000000001</v>
      </c>
      <c r="F25" s="333">
        <f>F26+F27+F28+F29</f>
        <v>201931.63734999998</v>
      </c>
      <c r="G25" s="333"/>
      <c r="H25" s="333">
        <f>H26+H27+H28+H29+H30</f>
        <v>4180.3626500000028</v>
      </c>
      <c r="I25" s="338">
        <f>I26+I27+I28+I29+I30</f>
        <v>227412.91774999999</v>
      </c>
      <c r="J25" s="320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58">
        <v>52744</v>
      </c>
      <c r="E26" s="299">
        <v>79.195599999999999</v>
      </c>
      <c r="F26" s="299">
        <v>62098.680899999999</v>
      </c>
      <c r="G26" s="299">
        <v>4238</v>
      </c>
      <c r="H26" s="299">
        <f>D26-F26+G26</f>
        <v>-5116.6808999999994</v>
      </c>
      <c r="I26" s="301">
        <v>72009.687850000002</v>
      </c>
      <c r="J26" s="321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58">
        <v>50440</v>
      </c>
      <c r="E27" s="299">
        <v>290.0462</v>
      </c>
      <c r="F27" s="299">
        <v>53330.7258</v>
      </c>
      <c r="G27" s="299">
        <v>3465</v>
      </c>
      <c r="H27" s="299">
        <f>D27-F27+G27</f>
        <v>574.27419999999984</v>
      </c>
      <c r="I27" s="301">
        <v>59274.839800000002</v>
      </c>
      <c r="J27" s="321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58">
        <v>51365</v>
      </c>
      <c r="E28" s="299">
        <v>313.37090000000001</v>
      </c>
      <c r="F28" s="299">
        <v>51078.482250000001</v>
      </c>
      <c r="G28" s="299">
        <v>4170</v>
      </c>
      <c r="H28" s="299">
        <f>D28-F28+G28</f>
        <v>4456.5177499999991</v>
      </c>
      <c r="I28" s="301">
        <v>58964.057399999998</v>
      </c>
      <c r="J28" s="321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58">
        <v>34363</v>
      </c>
      <c r="E29" s="299">
        <v>261.8646</v>
      </c>
      <c r="F29" s="299">
        <v>35423.748399999997</v>
      </c>
      <c r="G29" s="299">
        <v>2411</v>
      </c>
      <c r="H29" s="299">
        <f>D29-F29+G29</f>
        <v>1350.2516000000032</v>
      </c>
      <c r="I29" s="301">
        <v>37164.332699999999</v>
      </c>
      <c r="J29" s="321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58">
        <v>17200</v>
      </c>
      <c r="E30" s="299">
        <v>435</v>
      </c>
      <c r="F30" s="299">
        <f>G26+G27+G28+G29</f>
        <v>14284</v>
      </c>
      <c r="G30" s="299"/>
      <c r="H30" s="299">
        <f>D30-F30</f>
        <v>2916</v>
      </c>
      <c r="I30" s="301"/>
      <c r="J30" s="321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7">
        <v>33987</v>
      </c>
      <c r="E31" s="333">
        <v>11.5815</v>
      </c>
      <c r="F31" s="333">
        <v>16576.2853</v>
      </c>
      <c r="G31" s="333"/>
      <c r="H31" s="333">
        <f>D31-F31</f>
        <v>17410.7147</v>
      </c>
      <c r="I31" s="338">
        <v>20709.235499999999</v>
      </c>
      <c r="J31" s="320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7">
        <f>D33+D34</f>
        <v>25215</v>
      </c>
      <c r="E32" s="333">
        <f>E33</f>
        <v>51.036099999999998</v>
      </c>
      <c r="F32" s="333">
        <f>F33</f>
        <v>25185.159299999999</v>
      </c>
      <c r="G32" s="333"/>
      <c r="H32" s="333">
        <f>H33+H34</f>
        <v>29.840700000000652</v>
      </c>
      <c r="I32" s="338">
        <f>I33</f>
        <v>30900.906500000001</v>
      </c>
      <c r="J32" s="320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58">
        <v>23115</v>
      </c>
      <c r="E33" s="299">
        <v>51.036099999999998</v>
      </c>
      <c r="F33" s="299">
        <f>25622.1593-F37</f>
        <v>25185.159299999999</v>
      </c>
      <c r="G33" s="299">
        <v>1765</v>
      </c>
      <c r="H33" s="299">
        <f>D33-F33+G33</f>
        <v>-305.15929999999935</v>
      </c>
      <c r="I33" s="301">
        <v>30900.906500000001</v>
      </c>
      <c r="J33" s="321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59">
        <v>2100</v>
      </c>
      <c r="E34" s="334">
        <v>32</v>
      </c>
      <c r="F34" s="334">
        <f>G33</f>
        <v>1765</v>
      </c>
      <c r="G34" s="334"/>
      <c r="H34" s="334">
        <f t="shared" ref="H34:H40" si="0">D34-F34</f>
        <v>335</v>
      </c>
      <c r="I34" s="339"/>
      <c r="J34" s="322"/>
      <c r="K34" s="158"/>
      <c r="L34" s="189"/>
    </row>
    <row r="35" spans="1:12" ht="15.75" customHeight="1" thickBot="1" x14ac:dyDescent="0.3">
      <c r="B35" s="147"/>
      <c r="C35" s="218" t="s">
        <v>100</v>
      </c>
      <c r="D35" s="360">
        <v>4000</v>
      </c>
      <c r="E35" s="300"/>
      <c r="F35" s="300">
        <v>3505.6714499999998</v>
      </c>
      <c r="G35" s="300"/>
      <c r="H35" s="300">
        <f>D35-F35</f>
        <v>494.32855000000018</v>
      </c>
      <c r="I35" s="302">
        <v>1825.0349000000001</v>
      </c>
      <c r="J35" s="323"/>
      <c r="K35" s="158"/>
      <c r="L35" s="189"/>
    </row>
    <row r="36" spans="1:12" ht="14.1" customHeight="1" thickBot="1" x14ac:dyDescent="0.3">
      <c r="B36" s="147"/>
      <c r="C36" s="218" t="s">
        <v>13</v>
      </c>
      <c r="D36" s="360">
        <v>749</v>
      </c>
      <c r="E36" s="300"/>
      <c r="F36" s="300">
        <v>246.32859999999999</v>
      </c>
      <c r="G36" s="300"/>
      <c r="H36" s="300">
        <f t="shared" si="0"/>
        <v>502.67140000000001</v>
      </c>
      <c r="I36" s="302">
        <v>179.8271</v>
      </c>
      <c r="J36" s="323"/>
      <c r="K36" s="158"/>
      <c r="L36" s="189"/>
    </row>
    <row r="37" spans="1:12" ht="17.25" customHeight="1" thickBot="1" x14ac:dyDescent="0.3">
      <c r="B37" s="147"/>
      <c r="C37" s="218" t="s">
        <v>101</v>
      </c>
      <c r="D37" s="360">
        <v>3000</v>
      </c>
      <c r="E37" s="300">
        <v>2</v>
      </c>
      <c r="F37" s="300">
        <v>437</v>
      </c>
      <c r="G37" s="300"/>
      <c r="H37" s="300">
        <f>D37-F37</f>
        <v>2563</v>
      </c>
      <c r="I37" s="302"/>
      <c r="J37" s="323"/>
      <c r="K37" s="158"/>
      <c r="L37" s="189"/>
    </row>
    <row r="38" spans="1:12" ht="17.25" customHeight="1" thickBot="1" x14ac:dyDescent="0.3">
      <c r="B38" s="147"/>
      <c r="C38" s="218" t="s">
        <v>102</v>
      </c>
      <c r="D38" s="360">
        <v>7000</v>
      </c>
      <c r="E38" s="300"/>
      <c r="F38" s="300">
        <v>7000</v>
      </c>
      <c r="G38" s="300"/>
      <c r="H38" s="300">
        <f t="shared" si="0"/>
        <v>0</v>
      </c>
      <c r="I38" s="302">
        <v>982.55430000000001</v>
      </c>
      <c r="J38" s="323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60">
        <v>500</v>
      </c>
      <c r="E39" s="300"/>
      <c r="F39" s="300">
        <v>370</v>
      </c>
      <c r="G39" s="300"/>
      <c r="H39" s="300">
        <f t="shared" si="0"/>
        <v>130</v>
      </c>
      <c r="I39" s="302"/>
      <c r="J39" s="323"/>
      <c r="K39" s="158"/>
      <c r="L39" s="189"/>
    </row>
    <row r="40" spans="1:12" ht="17.25" customHeight="1" thickBot="1" x14ac:dyDescent="0.3">
      <c r="B40" s="147"/>
      <c r="C40" s="218" t="s">
        <v>103</v>
      </c>
      <c r="D40" s="360">
        <v>3680</v>
      </c>
      <c r="E40" s="300"/>
      <c r="F40" s="300"/>
      <c r="G40" s="300"/>
      <c r="H40" s="300">
        <f t="shared" si="0"/>
        <v>3680</v>
      </c>
      <c r="I40" s="302"/>
      <c r="J40" s="323"/>
      <c r="K40" s="158"/>
      <c r="L40" s="189"/>
    </row>
    <row r="41" spans="1:12" ht="14.1" customHeight="1" thickBot="1" x14ac:dyDescent="0.3">
      <c r="B41" s="147"/>
      <c r="C41" s="184" t="s">
        <v>14</v>
      </c>
      <c r="D41" s="360"/>
      <c r="E41" s="300"/>
      <c r="F41" s="300">
        <v>200.49599999998463</v>
      </c>
      <c r="G41" s="300"/>
      <c r="H41" s="300">
        <f>D41-F41</f>
        <v>-200.49599999998463</v>
      </c>
      <c r="I41" s="302">
        <v>624.7696499999729</v>
      </c>
      <c r="J41" s="323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1542.7514000000001</v>
      </c>
      <c r="F42" s="249">
        <f>F21+F24+F35+F36+F37+F38+F39+F40+F41</f>
        <v>320029.78609999997</v>
      </c>
      <c r="G42" s="249">
        <f>G26+G27+G28+G29+G33</f>
        <v>16049</v>
      </c>
      <c r="H42" s="249">
        <f>H21+H24+H35+H36+H37+H38+H39+H40+H41</f>
        <v>94890.213900000032</v>
      </c>
      <c r="I42" s="250">
        <f>I21+I24+I35+I36+I37+I38+I39+I40+I41</f>
        <v>361747.46550000005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106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104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87" t="s">
        <v>1</v>
      </c>
      <c r="C50" s="388"/>
      <c r="D50" s="388"/>
      <c r="E50" s="388"/>
      <c r="F50" s="388"/>
      <c r="G50" s="388"/>
      <c r="H50" s="388"/>
      <c r="I50" s="388"/>
      <c r="J50" s="388"/>
      <c r="K50" s="389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3" t="s">
        <v>2</v>
      </c>
      <c r="D52" s="404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2" t="s">
        <v>8</v>
      </c>
      <c r="C58" s="393"/>
      <c r="D58" s="393"/>
      <c r="E58" s="393"/>
      <c r="F58" s="393"/>
      <c r="G58" s="393"/>
      <c r="H58" s="393"/>
      <c r="I58" s="393"/>
      <c r="J58" s="393"/>
      <c r="K58" s="394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35</v>
      </c>
      <c r="F59" s="246" t="str">
        <f>F20</f>
        <v>LANDET KVANTUM T.O.M UKE 35</v>
      </c>
      <c r="G59" s="246" t="str">
        <f>H20</f>
        <v>RESTKVOTER</v>
      </c>
      <c r="H59" s="247" t="str">
        <f>I20</f>
        <v>LANDET KVANTUM T.O.M. UKE 35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396"/>
      <c r="E60" s="330">
        <v>13.680400000000001</v>
      </c>
      <c r="F60" s="330">
        <v>933.1182</v>
      </c>
      <c r="G60" s="401"/>
      <c r="H60" s="335">
        <v>905.35509999999999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397"/>
      <c r="E61" s="341"/>
      <c r="F61" s="341">
        <v>774.33690000000001</v>
      </c>
      <c r="G61" s="401"/>
      <c r="H61" s="346">
        <v>836.74390000000005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398"/>
      <c r="E62" s="342">
        <v>1.5101</v>
      </c>
      <c r="F62" s="342">
        <v>92.894400000000005</v>
      </c>
      <c r="G62" s="402"/>
      <c r="H62" s="347">
        <v>101.73139999999999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6.0438000000000001</v>
      </c>
      <c r="F63" s="287">
        <f>F64+F65+F66</f>
        <v>5845.8429999999998</v>
      </c>
      <c r="G63" s="287">
        <f>D63-F63</f>
        <v>-145.84299999999985</v>
      </c>
      <c r="H63" s="289">
        <f>H64+H65+H66</f>
        <v>5628.3019000000004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61"/>
      <c r="E64" s="364">
        <v>1.0366</v>
      </c>
      <c r="F64" s="364">
        <v>2343.3135000000002</v>
      </c>
      <c r="G64" s="345"/>
      <c r="H64" s="367">
        <v>2382.6795999999999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61"/>
      <c r="E65" s="365">
        <v>3.5623999999999998</v>
      </c>
      <c r="F65" s="365">
        <v>2407.4841000000001</v>
      </c>
      <c r="G65" s="352"/>
      <c r="H65" s="368">
        <v>2405.2498999999998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51" t="s">
        <v>41</v>
      </c>
      <c r="D66" s="362"/>
      <c r="E66" s="366">
        <v>1.4448000000000001</v>
      </c>
      <c r="F66" s="366">
        <v>1095.0454</v>
      </c>
      <c r="G66" s="363"/>
      <c r="H66" s="369">
        <v>840.37239999999997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297"/>
      <c r="F67" s="297">
        <v>4.4802</v>
      </c>
      <c r="G67" s="297">
        <f>D67-F67</f>
        <v>118.5198</v>
      </c>
      <c r="H67" s="292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/>
      <c r="F68" s="288">
        <v>241.84029999999984</v>
      </c>
      <c r="G68" s="288"/>
      <c r="H68" s="291">
        <v>188.63990000000013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4">
        <v>9675</v>
      </c>
      <c r="E69" s="253">
        <f>E60+E61+E62+E63+E67+E68</f>
        <v>21.234300000000001</v>
      </c>
      <c r="F69" s="253">
        <f>F60+F61+F62+F63+F67+F68</f>
        <v>7892.5129999999999</v>
      </c>
      <c r="G69" s="253">
        <f>D69-F69</f>
        <v>1782.4870000000001</v>
      </c>
      <c r="H69" s="263">
        <f>H60+H61+H62+H63+H67+H68</f>
        <v>7661.7338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399"/>
      <c r="D70" s="399"/>
      <c r="E70" s="399"/>
      <c r="F70" s="295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87" t="s">
        <v>1</v>
      </c>
      <c r="C75" s="388"/>
      <c r="D75" s="388"/>
      <c r="E75" s="388"/>
      <c r="F75" s="388"/>
      <c r="G75" s="388"/>
      <c r="H75" s="388"/>
      <c r="I75" s="388"/>
      <c r="J75" s="388"/>
      <c r="K75" s="389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90" t="s">
        <v>2</v>
      </c>
      <c r="D77" s="391"/>
      <c r="E77" s="390" t="s">
        <v>21</v>
      </c>
      <c r="F77" s="395"/>
      <c r="G77" s="390" t="s">
        <v>22</v>
      </c>
      <c r="H77" s="391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108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00" t="s">
        <v>109</v>
      </c>
      <c r="D83" s="400"/>
      <c r="E83" s="400"/>
      <c r="F83" s="400"/>
      <c r="G83" s="400"/>
      <c r="H83" s="400"/>
      <c r="I83" s="254"/>
      <c r="J83" s="146"/>
      <c r="K83" s="148"/>
      <c r="L83" s="146"/>
    </row>
    <row r="84" spans="1:12" ht="6" customHeight="1" thickBot="1" x14ac:dyDescent="0.3">
      <c r="B84" s="147"/>
      <c r="C84" s="400"/>
      <c r="D84" s="400"/>
      <c r="E84" s="400"/>
      <c r="F84" s="400"/>
      <c r="G84" s="400"/>
      <c r="H84" s="400"/>
      <c r="I84" s="146"/>
      <c r="J84" s="146"/>
      <c r="K84" s="148"/>
      <c r="L84" s="146"/>
    </row>
    <row r="85" spans="1:12" ht="14.1" customHeight="1" x14ac:dyDescent="0.25">
      <c r="B85" s="392" t="s">
        <v>8</v>
      </c>
      <c r="C85" s="393"/>
      <c r="D85" s="393"/>
      <c r="E85" s="393"/>
      <c r="F85" s="393"/>
      <c r="G85" s="393"/>
      <c r="H85" s="393"/>
      <c r="I85" s="393"/>
      <c r="J85" s="393"/>
      <c r="K85" s="394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35</v>
      </c>
      <c r="F87" s="246" t="str">
        <f>F20</f>
        <v>LANDET KVANTUM T.O.M UKE 35</v>
      </c>
      <c r="G87" s="246" t="str">
        <f>H20</f>
        <v>RESTKVOTER</v>
      </c>
      <c r="H87" s="247" t="str">
        <f>I20</f>
        <v>LANDET KVANTUM T.O.M. UKE 35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298">
        <f>D90+D89</f>
        <v>41057</v>
      </c>
      <c r="E88" s="287">
        <f>E90+E89</f>
        <v>134.5907</v>
      </c>
      <c r="F88" s="287">
        <f>F89+F90</f>
        <v>21159.933799999999</v>
      </c>
      <c r="G88" s="287">
        <f>G89+G90</f>
        <v>19897.066200000001</v>
      </c>
      <c r="H88" s="289">
        <f>H89+H90</f>
        <v>16984.411399999997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70">
        <v>40307</v>
      </c>
      <c r="E89" s="303">
        <v>134.5907</v>
      </c>
      <c r="F89" s="303">
        <v>20544.587899999999</v>
      </c>
      <c r="G89" s="303">
        <f>D89-F89</f>
        <v>19762.412100000001</v>
      </c>
      <c r="H89" s="307">
        <v>16425.413799999998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71">
        <v>750</v>
      </c>
      <c r="E90" s="304"/>
      <c r="F90" s="304">
        <v>615.34590000000003</v>
      </c>
      <c r="G90" s="304">
        <f>D90-F90</f>
        <v>134.65409999999997</v>
      </c>
      <c r="H90" s="308">
        <v>558.99760000000003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72">
        <f>D92+D98+D99</f>
        <v>66989</v>
      </c>
      <c r="E91" s="376">
        <f>E92+E98+E99</f>
        <v>837.7269</v>
      </c>
      <c r="F91" s="376">
        <f>F92+F98+F99</f>
        <v>37988.503499999999</v>
      </c>
      <c r="G91" s="376">
        <f>G92+G98+G99</f>
        <v>29000.496500000001</v>
      </c>
      <c r="H91" s="340">
        <f>H92+H98+H99</f>
        <v>41325.129899999993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73">
        <f>D93+D94+D95+D96+D97</f>
        <v>49572</v>
      </c>
      <c r="E92" s="305">
        <f>E93+E94+E95+E96+E97</f>
        <v>707.98299999999995</v>
      </c>
      <c r="F92" s="305">
        <f>F93+F94+F95+F96+F97</f>
        <v>30322.450799999999</v>
      </c>
      <c r="G92" s="305">
        <f>G93+G94+G95+G96+G97</f>
        <v>19249.549200000001</v>
      </c>
      <c r="H92" s="309">
        <f>H93+H94+H96+H97</f>
        <v>34646.192899999995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58">
        <v>11899</v>
      </c>
      <c r="E93" s="299">
        <v>290.21409999999997</v>
      </c>
      <c r="F93" s="299">
        <v>6054.6677</v>
      </c>
      <c r="G93" s="299">
        <f>D93-F93</f>
        <v>5844.3323</v>
      </c>
      <c r="H93" s="301">
        <v>6137.0146000000004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58">
        <v>10969</v>
      </c>
      <c r="E94" s="299">
        <v>196.82579999999999</v>
      </c>
      <c r="F94" s="299">
        <v>9000.5262999999995</v>
      </c>
      <c r="G94" s="299">
        <f t="shared" ref="G94:G100" si="1">D94-F94</f>
        <v>1968.4737000000005</v>
      </c>
      <c r="H94" s="301">
        <v>8954.9241999999995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58">
        <v>4000</v>
      </c>
      <c r="E95" s="299"/>
      <c r="F95" s="299"/>
      <c r="G95" s="299">
        <f>D95-F95</f>
        <v>4000</v>
      </c>
      <c r="H95" s="301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58">
        <v>14624</v>
      </c>
      <c r="E96" s="299">
        <v>110.57510000000001</v>
      </c>
      <c r="F96" s="299">
        <v>9499.2422000000006</v>
      </c>
      <c r="G96" s="299">
        <f t="shared" si="1"/>
        <v>5124.7577999999994</v>
      </c>
      <c r="H96" s="301">
        <v>12146.0368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58">
        <v>8080</v>
      </c>
      <c r="E97" s="299">
        <v>110.36799999999999</v>
      </c>
      <c r="F97" s="299">
        <v>5768.0146000000004</v>
      </c>
      <c r="G97" s="299">
        <f t="shared" si="1"/>
        <v>2311.9853999999996</v>
      </c>
      <c r="H97" s="301">
        <v>7408.2173000000003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73">
        <v>12058</v>
      </c>
      <c r="E98" s="305">
        <v>15.113</v>
      </c>
      <c r="F98" s="305">
        <v>4906.6647999999996</v>
      </c>
      <c r="G98" s="305">
        <f t="shared" si="1"/>
        <v>7151.3352000000004</v>
      </c>
      <c r="H98" s="309">
        <v>5299.5132999999996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74">
        <v>5359</v>
      </c>
      <c r="E99" s="306">
        <v>114.6309</v>
      </c>
      <c r="F99" s="306">
        <v>2759.3879000000002</v>
      </c>
      <c r="G99" s="306">
        <f t="shared" si="1"/>
        <v>2599.6120999999998</v>
      </c>
      <c r="H99" s="310">
        <v>1379.4237000000001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75">
        <v>548</v>
      </c>
      <c r="E100" s="288"/>
      <c r="F100" s="288">
        <v>35.104599999999998</v>
      </c>
      <c r="G100" s="288">
        <f t="shared" si="1"/>
        <v>512.8954</v>
      </c>
      <c r="H100" s="291">
        <v>53.8414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85</v>
      </c>
      <c r="D101" s="360">
        <v>930</v>
      </c>
      <c r="E101" s="300"/>
      <c r="F101" s="300"/>
      <c r="G101" s="300">
        <f>D101-F101</f>
        <v>930</v>
      </c>
      <c r="H101" s="302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75">
        <v>300</v>
      </c>
      <c r="E102" s="288"/>
      <c r="F102" s="288">
        <v>300</v>
      </c>
      <c r="G102" s="288">
        <f>D102-F102</f>
        <v>0</v>
      </c>
      <c r="H102" s="291">
        <v>45.511000000000003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6" t="s">
        <v>14</v>
      </c>
      <c r="D103" s="375"/>
      <c r="E103" s="288">
        <v>3</v>
      </c>
      <c r="F103" s="288">
        <v>39.053299999999581</v>
      </c>
      <c r="G103" s="288">
        <f>D103-F103</f>
        <v>-39.053299999999581</v>
      </c>
      <c r="H103" s="291">
        <v>18.55540000001929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4">
        <f>D88+D91+D100+D101+D102+D103</f>
        <v>109824</v>
      </c>
      <c r="E104" s="348">
        <f>E88+E91+E100+E102+E103</f>
        <v>975.31759999999997</v>
      </c>
      <c r="F104" s="348">
        <f>F88+F91+F100+F102+F103</f>
        <v>59522.595199999996</v>
      </c>
      <c r="G104" s="348">
        <f>G88+G91+G100+G101+G102+G103</f>
        <v>50301.404800000004</v>
      </c>
      <c r="H104" s="250">
        <f>H88+H91+H100+H102+H103</f>
        <v>58427.449100000005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94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87" t="s">
        <v>1</v>
      </c>
      <c r="C111" s="388"/>
      <c r="D111" s="388"/>
      <c r="E111" s="388"/>
      <c r="F111" s="388"/>
      <c r="G111" s="388"/>
      <c r="H111" s="388"/>
      <c r="I111" s="388"/>
      <c r="J111" s="388"/>
      <c r="K111" s="389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90" t="s">
        <v>2</v>
      </c>
      <c r="D113" s="391"/>
      <c r="E113" s="390" t="s">
        <v>21</v>
      </c>
      <c r="F113" s="391"/>
      <c r="G113" s="390" t="s">
        <v>22</v>
      </c>
      <c r="H113" s="391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95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2" t="s">
        <v>8</v>
      </c>
      <c r="C120" s="393"/>
      <c r="D120" s="393"/>
      <c r="E120" s="393"/>
      <c r="F120" s="393"/>
      <c r="G120" s="393"/>
      <c r="H120" s="393"/>
      <c r="I120" s="393"/>
      <c r="J120" s="393"/>
      <c r="K120" s="394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35</v>
      </c>
      <c r="F122" s="246" t="str">
        <f>F20</f>
        <v>LANDET KVANTUM T.O.M UKE 35</v>
      </c>
      <c r="G122" s="246" t="str">
        <f>H20</f>
        <v>RESTKVOTER</v>
      </c>
      <c r="H122" s="247" t="str">
        <f>I20</f>
        <v>LANDET KVANTUM T.O.M. UKE 35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8">
        <f>D124+D125+D126</f>
        <v>38273</v>
      </c>
      <c r="E123" s="287">
        <f>E124+E125+E126</f>
        <v>239.75899999999999</v>
      </c>
      <c r="F123" s="287">
        <f>F124+F125+F126</f>
        <v>32101.348699999999</v>
      </c>
      <c r="G123" s="287">
        <f>G124+G125+G126</f>
        <v>6171.6513000000004</v>
      </c>
      <c r="H123" s="289">
        <f>H124+H125+H126</f>
        <v>32674.538400000001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70">
        <v>30618</v>
      </c>
      <c r="E124" s="303">
        <v>239.75899999999999</v>
      </c>
      <c r="F124" s="303">
        <v>27518.344499999999</v>
      </c>
      <c r="G124" s="303">
        <f>D124-F124</f>
        <v>3099.6555000000008</v>
      </c>
      <c r="H124" s="307">
        <v>27459.924900000002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70">
        <v>7155</v>
      </c>
      <c r="E125" s="303"/>
      <c r="F125" s="303">
        <v>4583.0042000000003</v>
      </c>
      <c r="G125" s="303">
        <f>D125-F125</f>
        <v>2571.9957999999997</v>
      </c>
      <c r="H125" s="307">
        <v>5214.6135000000004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71">
        <v>500</v>
      </c>
      <c r="E126" s="304"/>
      <c r="F126" s="304"/>
      <c r="G126" s="304">
        <f>D126-F126</f>
        <v>500</v>
      </c>
      <c r="H126" s="308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77">
        <v>25860</v>
      </c>
      <c r="E127" s="311">
        <v>1078.386</v>
      </c>
      <c r="F127" s="311">
        <v>27106.937099999999</v>
      </c>
      <c r="G127" s="311">
        <f>D127-F127</f>
        <v>-1246.9370999999992</v>
      </c>
      <c r="H127" s="314">
        <v>26446.228200000001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60">
        <f>D129+D134+D137</f>
        <v>39307</v>
      </c>
      <c r="E128" s="300">
        <f>E129+E134+E137</f>
        <v>862.93500000000006</v>
      </c>
      <c r="F128" s="300">
        <f>F137+F134+F129</f>
        <v>32039.35</v>
      </c>
      <c r="G128" s="300">
        <f>D128-F128</f>
        <v>7267.6500000000015</v>
      </c>
      <c r="H128" s="302">
        <f>H129+H134+H137</f>
        <v>29628.467099999998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78">
        <f>D130+D131+D132+D133</f>
        <v>29480</v>
      </c>
      <c r="E129" s="312">
        <f>E130+E131+E132+E133</f>
        <v>675.75909999999999</v>
      </c>
      <c r="F129" s="312">
        <f>F130+F131+F133+F132</f>
        <v>22747.246800000001</v>
      </c>
      <c r="G129" s="312">
        <f>G130+G131+G132+G133</f>
        <v>6732.753200000001</v>
      </c>
      <c r="H129" s="315">
        <f>H130+H131+H132+H133</f>
        <v>22225.5628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58">
        <v>8343</v>
      </c>
      <c r="E130" s="299">
        <v>136.96809999999999</v>
      </c>
      <c r="F130" s="299">
        <v>3364.7793999999999</v>
      </c>
      <c r="G130" s="299">
        <f t="shared" ref="G130:G133" si="2">D130-F130</f>
        <v>4978.2206000000006</v>
      </c>
      <c r="H130" s="301">
        <v>2461.9380999999998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58">
        <v>7665</v>
      </c>
      <c r="E131" s="299">
        <v>174.75800000000001</v>
      </c>
      <c r="F131" s="299">
        <v>6397.0848999999998</v>
      </c>
      <c r="G131" s="299">
        <f t="shared" si="2"/>
        <v>1267.9151000000002</v>
      </c>
      <c r="H131" s="301">
        <v>7032.6773999999996</v>
      </c>
      <c r="I131" s="166" t="s">
        <v>107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58">
        <v>7635</v>
      </c>
      <c r="E132" s="299">
        <v>182.61519999999999</v>
      </c>
      <c r="F132" s="299">
        <v>7001.4809999999998</v>
      </c>
      <c r="G132" s="299">
        <f t="shared" si="2"/>
        <v>633.51900000000023</v>
      </c>
      <c r="H132" s="301">
        <v>6948.2613000000001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58">
        <v>5837</v>
      </c>
      <c r="E133" s="299">
        <v>181.4178</v>
      </c>
      <c r="F133" s="299">
        <v>5983.9014999999999</v>
      </c>
      <c r="G133" s="299">
        <f t="shared" si="2"/>
        <v>-146.90149999999994</v>
      </c>
      <c r="H133" s="301">
        <v>5782.6859999999997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73">
        <f>D135+D136</f>
        <v>4324</v>
      </c>
      <c r="E134" s="305">
        <f>E135</f>
        <v>33.519300000000001</v>
      </c>
      <c r="F134" s="305">
        <f>F135+F136</f>
        <v>5264.0801000000001</v>
      </c>
      <c r="G134" s="305">
        <f>D134-F134</f>
        <v>-940.08010000000013</v>
      </c>
      <c r="H134" s="309">
        <f>H135+H136</f>
        <v>4260.5114000000003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79">
        <v>3824</v>
      </c>
      <c r="E135" s="313">
        <v>33.519300000000001</v>
      </c>
      <c r="F135" s="313">
        <v>5264.0801000000001</v>
      </c>
      <c r="G135" s="313"/>
      <c r="H135" s="316">
        <v>4260.5114000000003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79">
        <v>500</v>
      </c>
      <c r="E136" s="313"/>
      <c r="F136" s="313"/>
      <c r="G136" s="313"/>
      <c r="H136" s="316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74">
        <v>5503</v>
      </c>
      <c r="E137" s="306">
        <v>153.6566</v>
      </c>
      <c r="F137" s="306">
        <v>4028.0230999999999</v>
      </c>
      <c r="G137" s="306">
        <f>D137-F137</f>
        <v>1474.9769000000001</v>
      </c>
      <c r="H137" s="310">
        <v>3142.3928999999998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80">
        <v>160</v>
      </c>
      <c r="E138" s="297"/>
      <c r="F138" s="297">
        <v>4.2352999999999996</v>
      </c>
      <c r="G138" s="297">
        <f>D138-F138</f>
        <v>155.7647</v>
      </c>
      <c r="H138" s="292">
        <v>5.4199000000000002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375">
        <v>2000</v>
      </c>
      <c r="E139" s="288"/>
      <c r="F139" s="288">
        <v>2000</v>
      </c>
      <c r="G139" s="288">
        <f>D139-F139</f>
        <v>0</v>
      </c>
      <c r="H139" s="291">
        <v>212.2218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375">
        <v>350</v>
      </c>
      <c r="E140" s="288"/>
      <c r="F140" s="288"/>
      <c r="G140" s="288">
        <f>D140-F140</f>
        <v>350</v>
      </c>
      <c r="H140" s="291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375"/>
      <c r="E141" s="288">
        <v>1</v>
      </c>
      <c r="F141" s="288">
        <v>170.00870000000577</v>
      </c>
      <c r="G141" s="288">
        <f>D141-F141</f>
        <v>-170.00870000000577</v>
      </c>
      <c r="H141" s="291">
        <v>217.28859999999986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4">
        <f>D123+D127+D128+D138+D139+D140+D141</f>
        <v>105950</v>
      </c>
      <c r="E142" s="253">
        <f>E123+E127+E128+E138+E139+E140+E141</f>
        <v>2182.08</v>
      </c>
      <c r="F142" s="253">
        <f>F123+F127+F128+F138+F139+F140+F141</f>
        <v>93421.879799999995</v>
      </c>
      <c r="G142" s="253">
        <f>G123+G127+G128+G138+G139+G140+G141</f>
        <v>12528.120199999998</v>
      </c>
      <c r="H142" s="250">
        <f>H123+H127+H128+H138+H139+H140+H141</f>
        <v>89538.312999999995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03" t="s">
        <v>2</v>
      </c>
      <c r="D151" s="404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98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35</v>
      </c>
      <c r="F159" s="81" t="str">
        <f>F20</f>
        <v>LANDET KVANTUM T.O.M UKE 35</v>
      </c>
      <c r="G159" s="81" t="str">
        <f>H20</f>
        <v>RESTKVOTER</v>
      </c>
      <c r="H159" s="108" t="str">
        <f>I20</f>
        <v>LANDET KVANTUM T.O.M. UKE 35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214.74969999999999</v>
      </c>
      <c r="F160" s="233">
        <v>16069.2035</v>
      </c>
      <c r="G160" s="233">
        <f>D160-F160</f>
        <v>3017.7965000000004</v>
      </c>
      <c r="H160" s="233">
        <v>8728.5301999999992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>
        <v>1</v>
      </c>
      <c r="F161" s="233">
        <v>9</v>
      </c>
      <c r="G161" s="233">
        <f>D161-F161</f>
        <v>491</v>
      </c>
      <c r="H161" s="233">
        <v>6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34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215.74969999999999</v>
      </c>
      <c r="F163" s="235">
        <f>SUM(F160:F162)</f>
        <v>16078.2035</v>
      </c>
      <c r="G163" s="235">
        <f>D163-F163</f>
        <v>3521.7965000000004</v>
      </c>
      <c r="H163" s="262">
        <f>SUM(H160:H162)</f>
        <v>8734.5301999999992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99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10" t="s">
        <v>1</v>
      </c>
      <c r="C166" s="411"/>
      <c r="D166" s="411"/>
      <c r="E166" s="411"/>
      <c r="F166" s="411"/>
      <c r="G166" s="411"/>
      <c r="H166" s="411"/>
      <c r="I166" s="411"/>
      <c r="J166" s="411"/>
      <c r="K166" s="412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3" t="s">
        <v>2</v>
      </c>
      <c r="D168" s="404"/>
      <c r="E168" s="403" t="s">
        <v>61</v>
      </c>
      <c r="F168" s="404"/>
      <c r="G168" s="403" t="s">
        <v>62</v>
      </c>
      <c r="H168" s="404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97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7" t="s">
        <v>8</v>
      </c>
      <c r="C177" s="408"/>
      <c r="D177" s="408"/>
      <c r="E177" s="408"/>
      <c r="F177" s="408"/>
      <c r="G177" s="408"/>
      <c r="H177" s="408"/>
      <c r="I177" s="408"/>
      <c r="J177" s="408"/>
      <c r="K177" s="409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49" t="str">
        <f>E20</f>
        <v>LANDET KVANTUM UKE 35</v>
      </c>
      <c r="F179" s="81" t="str">
        <f>F20</f>
        <v>LANDET KVANTUM T.O.M UKE 35</v>
      </c>
      <c r="G179" s="81" t="str">
        <f>H20</f>
        <v>RESTKVOTER</v>
      </c>
      <c r="H179" s="108" t="str">
        <f>I20</f>
        <v>LANDET KVANTUM T.O.M. UKE 35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24">
        <f>D181+D182+D183+D184+D185</f>
        <v>20233</v>
      </c>
      <c r="E180" s="381">
        <f>E181+E182+E183+E184+E185</f>
        <v>76.886599999999987</v>
      </c>
      <c r="F180" s="381">
        <f>F181+F182+F183+F184+F185</f>
        <v>18890.849900000001</v>
      </c>
      <c r="G180" s="381">
        <f>G181+G182+G183+G184+G185</f>
        <v>1342.1500999999998</v>
      </c>
      <c r="H180" s="381">
        <f>H181+H182+H183+H184+H185</f>
        <v>23179.704099999999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25">
        <v>11120</v>
      </c>
      <c r="E181" s="382">
        <v>9.5960000000000001</v>
      </c>
      <c r="F181" s="382">
        <v>12959.787</v>
      </c>
      <c r="G181" s="382">
        <f t="shared" ref="G181:G187" si="3">D181-F181</f>
        <v>-1839.7870000000003</v>
      </c>
      <c r="H181" s="382">
        <v>19371.385699999999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25">
        <v>2894</v>
      </c>
      <c r="E182" s="382"/>
      <c r="F182" s="382">
        <v>1517.7692999999999</v>
      </c>
      <c r="G182" s="382">
        <f t="shared" si="3"/>
        <v>1376.2307000000001</v>
      </c>
      <c r="H182" s="382">
        <v>1084.3642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25">
        <v>1430</v>
      </c>
      <c r="E183" s="382">
        <v>31.116599999999998</v>
      </c>
      <c r="F183" s="382">
        <v>2659.8661999999999</v>
      </c>
      <c r="G183" s="382">
        <f t="shared" si="3"/>
        <v>-1229.8661999999999</v>
      </c>
      <c r="H183" s="382">
        <v>1253.2177999999999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25">
        <v>4689</v>
      </c>
      <c r="E184" s="382">
        <v>36.173999999999999</v>
      </c>
      <c r="F184" s="382">
        <v>1753.4274</v>
      </c>
      <c r="G184" s="382">
        <f t="shared" si="3"/>
        <v>2935.5726</v>
      </c>
      <c r="H184" s="382">
        <v>1470.7364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26">
        <v>100</v>
      </c>
      <c r="E185" s="383"/>
      <c r="F185" s="383"/>
      <c r="G185" s="383">
        <f t="shared" si="3"/>
        <v>100</v>
      </c>
      <c r="H185" s="383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27">
        <v>5500</v>
      </c>
      <c r="E186" s="343"/>
      <c r="F186" s="343">
        <v>4183.3612000000003</v>
      </c>
      <c r="G186" s="343">
        <f t="shared" si="3"/>
        <v>1316.6387999999997</v>
      </c>
      <c r="H186" s="343">
        <v>2102.3384000000001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24">
        <v>8000</v>
      </c>
      <c r="E187" s="381">
        <v>95.678600000000003</v>
      </c>
      <c r="F187" s="381">
        <v>3323.8580000000002</v>
      </c>
      <c r="G187" s="381">
        <f t="shared" si="3"/>
        <v>4676.1419999999998</v>
      </c>
      <c r="H187" s="381">
        <v>1758.5834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25"/>
      <c r="E188" s="382">
        <v>52.440800000000003</v>
      </c>
      <c r="F188" s="382">
        <v>1979.3459</v>
      </c>
      <c r="G188" s="382"/>
      <c r="H188" s="382">
        <v>379.29329999999999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28"/>
      <c r="E189" s="350">
        <f>E187-E188</f>
        <v>43.2378</v>
      </c>
      <c r="F189" s="350">
        <f>F187-F188</f>
        <v>1344.5121000000001</v>
      </c>
      <c r="G189" s="350"/>
      <c r="H189" s="350">
        <f>H187-H188</f>
        <v>1379.2900999999999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29">
        <v>11</v>
      </c>
      <c r="E190" s="344"/>
      <c r="F190" s="344">
        <v>2.7336999999999998</v>
      </c>
      <c r="G190" s="344">
        <f>D190-F190</f>
        <v>8.2663000000000011</v>
      </c>
      <c r="H190" s="344">
        <v>1.2658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27"/>
      <c r="E191" s="343">
        <v>1</v>
      </c>
      <c r="F191" s="343">
        <v>39</v>
      </c>
      <c r="G191" s="343">
        <f>D191-F191</f>
        <v>-39</v>
      </c>
      <c r="H191" s="343">
        <v>31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49">
        <f>E180+E186+E187+E190+E191</f>
        <v>173.5652</v>
      </c>
      <c r="F192" s="253">
        <f>F180+F186+F187+F190+F191</f>
        <v>26439.802800000001</v>
      </c>
      <c r="G192" s="253">
        <f>G180+G186+G187+G190+G191</f>
        <v>7304.1971999999996</v>
      </c>
      <c r="H192" s="353">
        <f>H180+H186+H187+H190+H191</f>
        <v>27072.8917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10" t="s">
        <v>1</v>
      </c>
      <c r="C197" s="411"/>
      <c r="D197" s="411"/>
      <c r="E197" s="411"/>
      <c r="F197" s="411"/>
      <c r="G197" s="411"/>
      <c r="H197" s="411"/>
      <c r="I197" s="411"/>
      <c r="J197" s="411"/>
      <c r="K197" s="412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3" t="s">
        <v>2</v>
      </c>
      <c r="D199" s="404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7" t="s">
        <v>8</v>
      </c>
      <c r="C207" s="408"/>
      <c r="D207" s="408"/>
      <c r="E207" s="408"/>
      <c r="F207" s="408"/>
      <c r="G207" s="408"/>
      <c r="H207" s="408"/>
      <c r="I207" s="408"/>
      <c r="J207" s="408"/>
      <c r="K207" s="409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35</v>
      </c>
      <c r="F209" s="81" t="str">
        <f>F20</f>
        <v>LANDET KVANTUM T.O.M UKE 35</v>
      </c>
      <c r="G209" s="81" t="str">
        <f>H20</f>
        <v>RESTKVOTER</v>
      </c>
      <c r="H209" s="108" t="str">
        <f>I20</f>
        <v>LANDET KVANTUM T.O.M. UKE 35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19.035799999999998</v>
      </c>
      <c r="F210" s="233">
        <v>821.59569999999997</v>
      </c>
      <c r="G210" s="233"/>
      <c r="H210" s="285">
        <v>873.51160000000004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104.3282</v>
      </c>
      <c r="F211" s="233">
        <v>2403.0482999999999</v>
      </c>
      <c r="G211" s="233"/>
      <c r="H211" s="285">
        <v>1954.6518000000001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34</v>
      </c>
      <c r="G213" s="234"/>
      <c r="H213" s="286">
        <v>26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123.36399999999999</v>
      </c>
      <c r="F214" s="235">
        <f>SUM(F210:F213)</f>
        <v>3264.4955</v>
      </c>
      <c r="G214" s="235">
        <f>D214-F214</f>
        <v>1910.5045</v>
      </c>
      <c r="H214" s="262">
        <f>H210+H211+H212+H213</f>
        <v>2855.3957000000005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35
&amp;"-,Normal"&amp;11(iht. motatte landings- og sluttsedler fra fiskesalgslagene; alle tallstørrelser i hele tonn)&amp;R01.09.2015
</oddHeader>
    <oddFooter>&amp;LFiskeridirektoratet&amp;CReguleringsseksjonen&amp;RRune P. 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UKE_35_2015</vt:lpstr>
      <vt:lpstr>UKE_35_2015!Utskriftsområde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2015-09-01T06:49:15Z</cp:lastPrinted>
  <dcterms:created xsi:type="dcterms:W3CDTF">2011-07-06T12:13:20Z</dcterms:created>
  <dcterms:modified xsi:type="dcterms:W3CDTF">2015-09-01T07:28:53Z</dcterms:modified>
</cp:coreProperties>
</file>