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 Nettfisken\Nettfisken\"/>
    </mc:Choice>
  </mc:AlternateContent>
  <bookViews>
    <workbookView xWindow="0" yWindow="0" windowWidth="15330" windowHeight="7215" tabRatio="413"/>
  </bookViews>
  <sheets>
    <sheet name="UKE_33_2019" sheetId="1" r:id="rId1"/>
  </sheets>
  <definedNames>
    <definedName name="Z_14D440E4_F18A_4F78_9989_38C1B133222D_.wvu.Cols" localSheetId="0" hidden="1">UKE_33_2019!#REF!</definedName>
    <definedName name="Z_14D440E4_F18A_4F78_9989_38C1B133222D_.wvu.PrintArea" localSheetId="0" hidden="1">UKE_33_2019!$B$1:$M$246</definedName>
    <definedName name="Z_14D440E4_F18A_4F78_9989_38C1B133222D_.wvu.Rows" localSheetId="0" hidden="1">UKE_33_2019!$358:$1048576,UKE_33_2019!$247:$357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2" i="1" l="1"/>
  <c r="F32" i="1"/>
  <c r="F36" i="1"/>
  <c r="J32" i="1" l="1"/>
  <c r="G24" i="1" l="1"/>
  <c r="G29" i="1"/>
  <c r="F29" i="1" s="1"/>
  <c r="I30" i="1"/>
  <c r="I25" i="1"/>
  <c r="E24" i="1"/>
  <c r="G183" i="1"/>
  <c r="F183" i="1"/>
  <c r="J24" i="1"/>
  <c r="I29" i="1" l="1"/>
  <c r="G206" i="1"/>
  <c r="G207" i="1"/>
  <c r="G208" i="1"/>
  <c r="G209" i="1"/>
  <c r="F131" i="1" l="1"/>
  <c r="G131" i="1"/>
  <c r="G33" i="1" l="1"/>
  <c r="F33" i="1" s="1"/>
  <c r="F24" i="1" l="1"/>
  <c r="D227" i="1" l="1"/>
  <c r="E242" i="1"/>
  <c r="E177" i="1" l="1"/>
  <c r="E188" i="1" s="1"/>
  <c r="J31" i="1" l="1"/>
  <c r="J23" i="1" s="1"/>
  <c r="F31" i="1" l="1"/>
  <c r="F23" i="1" s="1"/>
  <c r="H40" i="1"/>
  <c r="E130" i="1" l="1"/>
  <c r="E20" i="1"/>
  <c r="E31" i="1"/>
  <c r="E23" i="1" l="1"/>
  <c r="I21" i="1" l="1"/>
  <c r="D31" i="1" l="1"/>
  <c r="D24" i="1"/>
  <c r="D20" i="1"/>
  <c r="D89" i="1"/>
  <c r="D88" i="1" s="1"/>
  <c r="D85" i="1"/>
  <c r="D177" i="1"/>
  <c r="D188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199" i="1"/>
  <c r="D151" i="1"/>
  <c r="H112" i="1"/>
  <c r="F112" i="1"/>
  <c r="H78" i="1"/>
  <c r="F78" i="1"/>
  <c r="D78" i="1"/>
  <c r="D53" i="1"/>
  <c r="H14" i="1"/>
  <c r="F14" i="1"/>
  <c r="D14" i="1"/>
  <c r="E40" i="1" l="1"/>
  <c r="H170" i="1"/>
  <c r="F170" i="1"/>
  <c r="D242" i="1" l="1"/>
  <c r="I238" i="1"/>
  <c r="G238" i="1"/>
  <c r="H238" i="1" s="1"/>
  <c r="F238" i="1"/>
  <c r="I235" i="1"/>
  <c r="G235" i="1"/>
  <c r="H235" i="1" s="1"/>
  <c r="F235" i="1"/>
  <c r="I232" i="1"/>
  <c r="G232" i="1"/>
  <c r="H232" i="1" s="1"/>
  <c r="F232" i="1"/>
  <c r="H242" i="1" l="1"/>
  <c r="F242" i="1"/>
  <c r="I242" i="1"/>
  <c r="G242" i="1"/>
  <c r="G59" i="1" l="1"/>
  <c r="G57" i="1"/>
  <c r="E124" i="1" l="1"/>
  <c r="E123" i="1" s="1"/>
  <c r="D66" i="1" l="1"/>
  <c r="H186" i="1" l="1"/>
  <c r="H182" i="1"/>
  <c r="H181" i="1"/>
  <c r="H180" i="1"/>
  <c r="H179" i="1"/>
  <c r="H178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3" i="1" l="1"/>
  <c r="I33" i="1" l="1"/>
  <c r="F124" i="1" l="1"/>
  <c r="F123" i="1" s="1"/>
  <c r="F177" i="1" l="1"/>
  <c r="G177" i="1"/>
  <c r="I131" i="1" l="1"/>
  <c r="I118" i="1"/>
  <c r="I124" i="1"/>
  <c r="I123" i="1" s="1"/>
  <c r="G31" i="1"/>
  <c r="G23" i="1" s="1"/>
  <c r="I137" i="1" l="1"/>
  <c r="I177" i="1"/>
  <c r="I31" i="1" l="1"/>
  <c r="H89" i="1"/>
  <c r="H88" i="1" s="1"/>
  <c r="I23" i="1" l="1"/>
  <c r="F188" i="1" l="1"/>
  <c r="H183" i="1"/>
  <c r="I188" i="1"/>
  <c r="H131" i="1"/>
  <c r="D210" i="1" l="1"/>
  <c r="F160" i="1" l="1"/>
  <c r="E160" i="1"/>
  <c r="D160" i="1"/>
  <c r="G159" i="1"/>
  <c r="G158" i="1"/>
  <c r="G157" i="1"/>
  <c r="H129" i="1"/>
  <c r="H123" i="1" s="1"/>
  <c r="G124" i="1"/>
  <c r="G118" i="1"/>
  <c r="F118" i="1"/>
  <c r="F137" i="1" s="1"/>
  <c r="E118" i="1"/>
  <c r="E137" i="1" s="1"/>
  <c r="G64" i="1"/>
  <c r="F66" i="1"/>
  <c r="G66" i="1" s="1"/>
  <c r="E66" i="1"/>
  <c r="G123" i="1" l="1"/>
  <c r="G160" i="1"/>
  <c r="G60" i="1"/>
  <c r="G137" i="1" l="1"/>
  <c r="H137" i="1" s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9" i="1"/>
  <c r="I37" i="1"/>
  <c r="J20" i="1"/>
  <c r="J40" i="1" s="1"/>
  <c r="G20" i="1"/>
  <c r="G40" i="1" s="1"/>
  <c r="F20" i="1"/>
  <c r="F40" i="1" s="1"/>
  <c r="I40" i="1" l="1"/>
  <c r="E99" i="1"/>
  <c r="I99" i="1"/>
  <c r="H99" i="1"/>
  <c r="G99" i="1"/>
  <c r="F99" i="1"/>
  <c r="F210" i="1" l="1"/>
  <c r="E210" i="1" l="1"/>
  <c r="G188" i="1" l="1"/>
  <c r="H210" i="1" l="1"/>
  <c r="H160" i="1" l="1"/>
  <c r="G210" i="1" l="1"/>
  <c r="H205" i="1"/>
  <c r="I231" i="1" s="1"/>
  <c r="G205" i="1"/>
  <c r="F205" i="1"/>
  <c r="G231" i="1" s="1"/>
  <c r="E205" i="1"/>
  <c r="F231" i="1" s="1"/>
  <c r="H187" i="1"/>
  <c r="I176" i="1"/>
  <c r="H176" i="1"/>
  <c r="G176" i="1"/>
  <c r="F176" i="1"/>
  <c r="H156" i="1"/>
  <c r="G156" i="1"/>
  <c r="F156" i="1"/>
  <c r="E156" i="1"/>
  <c r="I117" i="1"/>
  <c r="H117" i="1"/>
  <c r="G117" i="1"/>
  <c r="F117" i="1"/>
  <c r="H56" i="1"/>
  <c r="G56" i="1"/>
  <c r="F56" i="1"/>
  <c r="E56" i="1"/>
  <c r="H177" i="1" l="1"/>
  <c r="H188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<sst xmlns="http://schemas.openxmlformats.org/spreadsheetml/2006/main" count="256" uniqueCount="129">
  <si>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</si>
  <si>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</si>
  <si>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</si>
  <si>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</si>
  <si>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</si>
  <si>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</si>
  <si>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</si>
  <si>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</si>
  <si>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</si>
  <si>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</si>
  <si>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</si>
  <si>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</si>
  <si>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</si>
  <si>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</si>
  <si>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</si>
  <si>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</si>
  <si>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</si>
  <si>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</si>
  <si>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</si>
  <si>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</si>
  <si>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</si>
  <si>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</si>
  <si>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</si>
  <si>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</si>
  <si>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</si>
  <si>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</si>
  <si>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</si>
  <si>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</si>
  <si>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</si>
  <si>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</si>
  <si>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</si>
  <si>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</si>
  <si>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</si>
  <si>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</si>
  <si>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</si>
  <si>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</si>
  <si>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</si>
  <si>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</si>
  <si>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</si>
  <si>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</si>
  <si>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</si>
  <si>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</si>
  <si>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</si>
  <si>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</si>
  <si>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</si>
  <si>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</si>
  <si>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</si>
  <si>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</si>
  <si>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</si>
  <si>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</si>
  <si>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</si>
  <si>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</si>
  <si>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</si>
  <si>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</si>
  <si>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</si>
  <si>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</si>
  <si>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</si>
  <si>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</si>
  <si>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</si>
  <si>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</si>
  <si>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</si>
  <si>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</si>
  <si>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</si>
  <si>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</si>
  <si>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</si>
  <si>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</si>
  <si>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</si>
  <si>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</si>
  <si>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</si>
  <si>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</si>
  <si>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</si>
  <si>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</si>
  <si>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</si>
  <si>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</si>
  <si>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</si>
  <si>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</si>
  <si>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</si>
  <si>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</si>
  <si>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</si>
  <si>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</si>
  <si>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</si>
  <si>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</si>
  <si>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</si>
  <si>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</si>
  <si>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</si>
  <si>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</si>
  <si>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</si>
  <si>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</si>
  <si>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</si>
  <si>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</si>
  <si>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</si>
  <si>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</si>
  <si>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</si>
  <si>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</si>
  <si>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</si>
  <si>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</si>
  <si>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</si>
  <si>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</si>
  <si>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</si>
  <si>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</si>
  <si>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</si>
  <si>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</si>
  <si>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</si>
  <si>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</si>
  <si>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</si>
  <si>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</si>
  <si>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</si>
  <si>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</si>
  <si>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</si>
  <si>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</si>
  <si>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</si>
  <si>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</si>
  <si>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</si>
  <si>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</si>
  <si>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</si>
  <si>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</si>
  <si>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</si>
  <si>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</si>
  <si>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</si>
  <si>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</si>
  <si>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</si>
  <si>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</si>
  <si>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</si>
  <si>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2 </t>
    </r>
    <r>
      <rPr>
        <sz val="9"/>
        <color theme="1"/>
        <rFont val="Calibri"/>
        <family val="2"/>
      </rPr>
      <t>Registrert rekreasjonsfiske utgjør 55 tonn, men det legges til grunn at hele avsetningen tas</t>
    </r>
  </si>
  <si>
    <r>
      <t xml:space="preserve">3 </t>
    </r>
    <r>
      <rPr>
        <sz val="9"/>
        <color theme="1"/>
        <rFont val="Calibri"/>
        <family val="2"/>
      </rPr>
      <t>Registrert rekreasjonsfiske utgjør 1 916 tonn, men det legges til grunn at hele avsetningen tas</t>
    </r>
  </si>
  <si>
    <t>LANDET KVANTUM UKE 33</t>
  </si>
  <si>
    <t>LANDET KVANTUM T.O.M UKE 33</t>
  </si>
  <si>
    <t>LANDET KVANTUM T.O.M. UKE 33 2018</t>
  </si>
  <si>
    <r>
      <t>3</t>
    </r>
    <r>
      <rPr>
        <sz val="9"/>
        <color theme="1"/>
        <rFont val="Calibri"/>
        <family val="2"/>
      </rPr>
      <t xml:space="preserve"> Registrert rekreasjonsfiske utgjør 436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</si>
</sst>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zoomScaleNormal="115" workbookViewId="0">
      <selection activeCell="F117" sqref="F117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50" t="s">
        <v>88</v>
      </c>
      <c r="C2" s="451"/>
      <c r="D2" s="451"/>
      <c r="E2" s="451"/>
      <c r="F2" s="451"/>
      <c r="G2" s="451"/>
      <c r="H2" s="451"/>
      <c r="I2" s="451"/>
      <c r="J2" s="451"/>
      <c r="K2" s="452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1"/>
      <c r="C7" s="442"/>
      <c r="D7" s="442"/>
      <c r="E7" s="442"/>
      <c r="F7" s="442"/>
      <c r="G7" s="442"/>
      <c r="H7" s="442"/>
      <c r="I7" s="442"/>
      <c r="J7" s="442"/>
      <c r="K7" s="443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32" t="s">
        <v>2</v>
      </c>
      <c r="D9" s="433"/>
      <c r="E9" s="432" t="s">
        <v>20</v>
      </c>
      <c r="F9" s="433"/>
      <c r="G9" s="432" t="s">
        <v>21</v>
      </c>
      <c r="H9" s="433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96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116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117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34" t="s">
        <v>8</v>
      </c>
      <c r="C17" s="435"/>
      <c r="D17" s="435"/>
      <c r="E17" s="435"/>
      <c r="F17" s="435"/>
      <c r="G17" s="435"/>
      <c r="H17" s="435"/>
      <c r="I17" s="435"/>
      <c r="J17" s="435"/>
      <c r="K17" s="436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110</v>
      </c>
      <c r="F19" s="326" t="s">
        <v>125</v>
      </c>
      <c r="G19" s="326" t="s">
        <v>126</v>
      </c>
      <c r="H19" s="326" t="s">
        <v>69</v>
      </c>
      <c r="I19" s="326" t="s">
        <v>62</v>
      </c>
      <c r="J19" s="327" t="s">
        <v>127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898.46400000000006</v>
      </c>
      <c r="G20" s="328">
        <f>G21+G22</f>
        <v>56996.303789999998</v>
      </c>
      <c r="H20" s="328"/>
      <c r="I20" s="328">
        <f>I22+I21</f>
        <v>41282.696210000002</v>
      </c>
      <c r="J20" s="329">
        <f>J22+J21</f>
        <v>62469.267749999999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898.23900000000003</v>
      </c>
      <c r="G21" s="330">
        <v>56483.043610000001</v>
      </c>
      <c r="H21" s="330"/>
      <c r="I21" s="330">
        <f>E21-G21</f>
        <v>40985.956389999999</v>
      </c>
      <c r="J21" s="331">
        <v>62019.820039999999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>
        <v>0.22500000000000001</v>
      </c>
      <c r="G22" s="332">
        <v>513.26017999999999</v>
      </c>
      <c r="H22" s="332"/>
      <c r="I22" s="330">
        <f>E22-G22</f>
        <v>296.73982000000001</v>
      </c>
      <c r="J22" s="331">
        <v>449.44770999999997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596.16858999999999</v>
      </c>
      <c r="G23" s="328">
        <f>G24+G30+G31</f>
        <v>187290.01539800002</v>
      </c>
      <c r="H23" s="328"/>
      <c r="I23" s="328">
        <f>I24+I30+I31</f>
        <v>16957.984601999997</v>
      </c>
      <c r="J23" s="329">
        <f>J24+J30+J31</f>
        <v>211700.30770999999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534.24267999999995</v>
      </c>
      <c r="G24" s="334">
        <f>G25+G26+G27+G28</f>
        <v>153246.28492800001</v>
      </c>
      <c r="H24" s="334"/>
      <c r="I24" s="334">
        <f>I25+I26+I27+I28+I29</f>
        <v>6208.7150719999954</v>
      </c>
      <c r="J24" s="335">
        <f>J25+J26+J27+J28</f>
        <v>168221.4952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91.115089999999995</v>
      </c>
      <c r="G25" s="336">
        <v>42290.904280000002</v>
      </c>
      <c r="H25" s="336">
        <v>934</v>
      </c>
      <c r="I25" s="336">
        <f>E25-G25+H25</f>
        <v>-425.90428000000247</v>
      </c>
      <c r="J25" s="337">
        <v>50842.475579999998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142.65698</v>
      </c>
      <c r="G26" s="336">
        <v>41456.133439999998</v>
      </c>
      <c r="H26" s="336">
        <v>1600</v>
      </c>
      <c r="I26" s="336">
        <f>E26-G26+H26</f>
        <v>-442.13343999999779</v>
      </c>
      <c r="J26" s="337">
        <v>47294.088949999998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162.95389</v>
      </c>
      <c r="G27" s="336">
        <v>40202.516922000003</v>
      </c>
      <c r="H27" s="336">
        <v>2239</v>
      </c>
      <c r="I27" s="336">
        <f>E27-G27+H27</f>
        <v>2310.4830779999975</v>
      </c>
      <c r="J27" s="337">
        <v>40949.471210000003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137.51671999999999</v>
      </c>
      <c r="G28" s="336">
        <v>29296.730286000002</v>
      </c>
      <c r="H28" s="336">
        <v>1406</v>
      </c>
      <c r="I28" s="336">
        <f>E28-G28+H28</f>
        <v>-2168.7302860000018</v>
      </c>
      <c r="J28" s="337">
        <v>29135.459459999998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>
        <f>G29-5990</f>
        <v>189</v>
      </c>
      <c r="G29" s="336">
        <f>H25+H26+H27+H28</f>
        <v>6179</v>
      </c>
      <c r="H29" s="336"/>
      <c r="I29" s="336">
        <f>E29-G29</f>
        <v>6935</v>
      </c>
      <c r="J29" s="337">
        <v>6555</v>
      </c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9.1934299999999993</v>
      </c>
      <c r="G30" s="334">
        <v>15522.9761</v>
      </c>
      <c r="H30" s="336"/>
      <c r="I30" s="398">
        <f>E30-G30</f>
        <v>9818.0239000000001</v>
      </c>
      <c r="J30" s="335">
        <v>17424.327799999999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52.732480000000002</v>
      </c>
      <c r="G31" s="334">
        <f>G32</f>
        <v>18520.754369999999</v>
      </c>
      <c r="H31" s="336"/>
      <c r="I31" s="334">
        <f>I32+I33</f>
        <v>931.24563000000126</v>
      </c>
      <c r="J31" s="335">
        <f>J32</f>
        <v>26054.484710000001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53.73248-F36</f>
        <v>52.732480000000002</v>
      </c>
      <c r="G32" s="336">
        <f>21882.75437-G36</f>
        <v>18520.754369999999</v>
      </c>
      <c r="H32" s="336">
        <v>708</v>
      </c>
      <c r="I32" s="336">
        <f>E32-G32+H32</f>
        <v>-200.75436999999874</v>
      </c>
      <c r="J32" s="337">
        <f>32149.48471-J36</f>
        <v>26054.484710000001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>
        <f>G33-672</f>
        <v>36</v>
      </c>
      <c r="G33" s="339">
        <f>H32</f>
        <v>708</v>
      </c>
      <c r="H33" s="339"/>
      <c r="I33" s="339">
        <f t="shared" ref="I33:I37" si="0">E33-G33</f>
        <v>1132</v>
      </c>
      <c r="J33" s="340">
        <v>495</v>
      </c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2">
        <v>3000</v>
      </c>
      <c r="E34" s="392">
        <v>3000</v>
      </c>
      <c r="F34" s="341">
        <v>0</v>
      </c>
      <c r="G34" s="341">
        <v>2815.7476320000001</v>
      </c>
      <c r="H34" s="341"/>
      <c r="I34" s="370">
        <f t="shared" si="0"/>
        <v>184.25236799999993</v>
      </c>
      <c r="J34" s="371">
        <v>3941.0522500000002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/>
      <c r="G35" s="341">
        <v>458.32035999999999</v>
      </c>
      <c r="H35" s="320"/>
      <c r="I35" s="370">
        <f t="shared" si="0"/>
        <v>334.67964000000001</v>
      </c>
      <c r="J35" s="390">
        <v>546.77416000000005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G36-3361</f>
        <v>1</v>
      </c>
      <c r="G36" s="320">
        <v>3362</v>
      </c>
      <c r="H36" s="369"/>
      <c r="I36" s="423">
        <f t="shared" si="0"/>
        <v>-362</v>
      </c>
      <c r="J36" s="320">
        <v>6095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6.7211600000000002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5" customHeight="1" thickBot="1" x14ac:dyDescent="0.3">
      <c r="B38" s="119"/>
      <c r="C38" s="173" t="s">
        <v>122</v>
      </c>
      <c r="D38" s="319"/>
      <c r="E38" s="319"/>
      <c r="F38" s="320"/>
      <c r="G38" s="320"/>
      <c r="H38" s="320"/>
      <c r="I38" s="370"/>
      <c r="J38" s="390">
        <v>1106.52647</v>
      </c>
      <c r="K38" s="128"/>
      <c r="L38" s="156"/>
      <c r="M38" s="156"/>
    </row>
    <row r="39" spans="1:13" ht="14.1" customHeight="1" thickBot="1" x14ac:dyDescent="0.3">
      <c r="B39" s="119"/>
      <c r="C39" s="152" t="s">
        <v>14</v>
      </c>
      <c r="D39" s="319">
        <v>0</v>
      </c>
      <c r="E39" s="319">
        <v>0</v>
      </c>
      <c r="F39" s="320"/>
      <c r="G39" s="320">
        <v>-16</v>
      </c>
      <c r="H39" s="320"/>
      <c r="I39" s="370">
        <f>E39-G39</f>
        <v>16</v>
      </c>
      <c r="J39" s="390">
        <v>316</v>
      </c>
      <c r="K39" s="128"/>
      <c r="L39" s="156"/>
      <c r="M39" s="156"/>
    </row>
    <row r="40" spans="1:13" ht="16.5" customHeight="1" thickBot="1" x14ac:dyDescent="0.3">
      <c r="B40" s="119"/>
      <c r="C40" s="179" t="s">
        <v>9</v>
      </c>
      <c r="D40" s="321">
        <f>D20+D23+D34+D35+D36+D37+D39</f>
        <v>333956</v>
      </c>
      <c r="E40" s="321">
        <f>E20+E23+E34+E35+E36+E37+E39</f>
        <v>316320</v>
      </c>
      <c r="F40" s="197">
        <f>F20+F23+F34+F35+F37+F39+F36</f>
        <v>1502.3537500000002</v>
      </c>
      <c r="G40" s="197">
        <f>G20+G23+G34+G35+G36+G37+G39</f>
        <v>257906.38718000005</v>
      </c>
      <c r="H40" s="197">
        <f>H25+H26+H27+H28+H32</f>
        <v>6887</v>
      </c>
      <c r="I40" s="302">
        <f>I20+I23+I34+I35+I36+I37+I39</f>
        <v>58413.612820000002</v>
      </c>
      <c r="J40" s="198">
        <f>J20+J23+J34+J35+J36+J37+J38+J39</f>
        <v>293174.92833999993</v>
      </c>
      <c r="K40" s="128"/>
      <c r="L40" s="156"/>
      <c r="M40" s="156"/>
    </row>
    <row r="41" spans="1:13" ht="14.1" customHeight="1" x14ac:dyDescent="0.25">
      <c r="A41" s="16"/>
      <c r="B41" s="122"/>
      <c r="C41" s="123" t="s">
        <v>97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25">
      <c r="B42" s="122"/>
      <c r="C42" s="132" t="s">
        <v>98</v>
      </c>
      <c r="D42" s="131"/>
      <c r="E42" s="131"/>
      <c r="F42" s="131"/>
      <c r="G42" s="131"/>
      <c r="H42" s="156"/>
      <c r="I42" s="156"/>
      <c r="J42" s="156"/>
      <c r="K42" s="124"/>
      <c r="L42" s="123"/>
      <c r="M42" s="123"/>
    </row>
    <row r="43" spans="1:13" s="16" customFormat="1" ht="14.1" customHeight="1" x14ac:dyDescent="0.25">
      <c r="B43" s="122"/>
      <c r="C43" s="202" t="s">
        <v>124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111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41" t="s">
        <v>1</v>
      </c>
      <c r="C47" s="442"/>
      <c r="D47" s="442"/>
      <c r="E47" s="442"/>
      <c r="F47" s="442"/>
      <c r="G47" s="442"/>
      <c r="H47" s="442"/>
      <c r="I47" s="442"/>
      <c r="J47" s="442"/>
      <c r="K47" s="443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24" t="s">
        <v>2</v>
      </c>
      <c r="D49" s="425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34" t="s">
        <v>8</v>
      </c>
      <c r="C55" s="435"/>
      <c r="D55" s="435"/>
      <c r="E55" s="435"/>
      <c r="F55" s="435"/>
      <c r="G55" s="435"/>
      <c r="H55" s="435"/>
      <c r="I55" s="435"/>
      <c r="J55" s="435"/>
      <c r="K55" s="436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33</v>
      </c>
      <c r="F56" s="194" t="str">
        <f>G19</f>
        <v>LANDET KVANTUM T.O.M UKE 33</v>
      </c>
      <c r="G56" s="194" t="str">
        <f>I19</f>
        <v>RESTKVOTER</v>
      </c>
      <c r="H56" s="195" t="str">
        <f>J19</f>
        <v>LANDET KVANTUM T.O.M. UKE 33 2018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37">
        <v>5376</v>
      </c>
      <c r="E57" s="382">
        <v>17.39621</v>
      </c>
      <c r="F57" s="347">
        <v>1093.5353700000001</v>
      </c>
      <c r="G57" s="439">
        <f>D57-F57-F58</f>
        <v>2817.7918900000004</v>
      </c>
      <c r="H57" s="380">
        <v>1190.5578800000001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38"/>
      <c r="E58" s="373"/>
      <c r="F58" s="387">
        <v>1464.67274</v>
      </c>
      <c r="G58" s="440"/>
      <c r="H58" s="349">
        <v>1376.40634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78</v>
      </c>
      <c r="D59" s="392">
        <v>200</v>
      </c>
      <c r="E59" s="383"/>
      <c r="F59" s="389">
        <v>78.780910000000006</v>
      </c>
      <c r="G59" s="393">
        <f>D59-F59</f>
        <v>121.21908999999999</v>
      </c>
      <c r="H59" s="301">
        <v>68.924059999999997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8063</v>
      </c>
      <c r="E60" s="384">
        <f>E61+E62+E63</f>
        <v>1371.34465</v>
      </c>
      <c r="F60" s="347">
        <f>F61+F62+F63</f>
        <v>8105.6115499999996</v>
      </c>
      <c r="G60" s="387">
        <f>D60-F60</f>
        <v>-42.611549999999625</v>
      </c>
      <c r="H60" s="350">
        <f>H61+H62+H63</f>
        <v>7242.1184000000003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774.08789999999999</v>
      </c>
      <c r="F61" s="359">
        <v>3469.8513899999998</v>
      </c>
      <c r="G61" s="359"/>
      <c r="H61" s="360">
        <v>3144.09294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485.53199999999998</v>
      </c>
      <c r="F62" s="359">
        <v>3084.3476000000001</v>
      </c>
      <c r="G62" s="359"/>
      <c r="H62" s="360">
        <v>2770.5798300000001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111.72475</v>
      </c>
      <c r="F63" s="376">
        <v>1551.41256</v>
      </c>
      <c r="G63" s="376"/>
      <c r="H63" s="381">
        <v>1327.4456299999999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116</v>
      </c>
      <c r="E64" s="385"/>
      <c r="F64" s="378">
        <v>6.4350000000000004E-2</v>
      </c>
      <c r="G64" s="378">
        <f>D64-F64</f>
        <v>115.93565</v>
      </c>
      <c r="H64" s="231">
        <v>44.457970000000003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>
        <v>45.9</v>
      </c>
      <c r="G65" s="388"/>
      <c r="H65" s="297">
        <v>3.5999999999999999E-3</v>
      </c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1388.7408600000001</v>
      </c>
      <c r="F66" s="200">
        <f>F57+F58+F59+F60+F64+F65</f>
        <v>10788.564919999999</v>
      </c>
      <c r="G66" s="200">
        <f>D66-F66</f>
        <v>2966.4350800000011</v>
      </c>
      <c r="H66" s="208">
        <f>H57+H58+H59+H60+H64+H65</f>
        <v>9922.4682499999999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49" t="s">
        <v>99</v>
      </c>
      <c r="D67" s="449"/>
      <c r="E67" s="449"/>
      <c r="F67" s="449"/>
      <c r="G67" s="449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41" t="s">
        <v>1</v>
      </c>
      <c r="C72" s="442"/>
      <c r="D72" s="442"/>
      <c r="E72" s="442"/>
      <c r="F72" s="442"/>
      <c r="G72" s="442"/>
      <c r="H72" s="442"/>
      <c r="I72" s="442"/>
      <c r="J72" s="442"/>
      <c r="K72" s="443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32" t="s">
        <v>2</v>
      </c>
      <c r="D74" s="433"/>
      <c r="E74" s="432" t="s">
        <v>20</v>
      </c>
      <c r="F74" s="444"/>
      <c r="G74" s="432" t="s">
        <v>21</v>
      </c>
      <c r="H74" s="433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85080</v>
      </c>
      <c r="E75" s="249" t="s">
        <v>5</v>
      </c>
      <c r="F75" s="242">
        <v>33444</v>
      </c>
      <c r="G75" s="250" t="s">
        <v>25</v>
      </c>
      <c r="H75" s="242">
        <v>10235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76080</v>
      </c>
      <c r="E76" s="252" t="s">
        <v>6</v>
      </c>
      <c r="F76" s="169">
        <v>49304</v>
      </c>
      <c r="G76" s="250" t="s">
        <v>80</v>
      </c>
      <c r="H76" s="169">
        <v>37965</v>
      </c>
      <c r="I76" s="166"/>
      <c r="J76" s="166"/>
      <c r="K76" s="251"/>
      <c r="L76" s="292"/>
      <c r="M76" s="136"/>
    </row>
    <row r="77" spans="2:13" ht="18" thickBot="1" x14ac:dyDescent="0.3">
      <c r="B77" s="248"/>
      <c r="C77" s="165" t="s">
        <v>116</v>
      </c>
      <c r="D77" s="169">
        <v>10840</v>
      </c>
      <c r="E77" s="165" t="s">
        <v>96</v>
      </c>
      <c r="F77" s="169">
        <v>2332</v>
      </c>
      <c r="G77" s="250" t="s">
        <v>81</v>
      </c>
      <c r="H77" s="169">
        <v>1104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 t="s">
        <v>118</v>
      </c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48"/>
      <c r="D80" s="448"/>
      <c r="E80" s="448"/>
      <c r="F80" s="448"/>
      <c r="G80" s="448"/>
      <c r="H80" s="448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48"/>
      <c r="D81" s="448"/>
      <c r="E81" s="448"/>
      <c r="F81" s="448"/>
      <c r="G81" s="448"/>
      <c r="H81" s="448"/>
      <c r="I81" s="256"/>
      <c r="J81" s="256"/>
      <c r="K81" s="253"/>
      <c r="L81" s="256"/>
      <c r="M81" s="118"/>
    </row>
    <row r="82" spans="1:13" ht="14.1" customHeight="1" x14ac:dyDescent="0.25">
      <c r="B82" s="445" t="s">
        <v>8</v>
      </c>
      <c r="C82" s="446"/>
      <c r="D82" s="446"/>
      <c r="E82" s="446"/>
      <c r="F82" s="446"/>
      <c r="G82" s="446"/>
      <c r="H82" s="446"/>
      <c r="I82" s="446"/>
      <c r="J82" s="446"/>
      <c r="K82" s="447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112</v>
      </c>
      <c r="F84" s="194" t="str">
        <f>F19</f>
        <v>LANDET KVANTUM UKE 33</v>
      </c>
      <c r="G84" s="194" t="str">
        <f>G19</f>
        <v>LANDET KVANTUM T.O.M UKE 33</v>
      </c>
      <c r="H84" s="194" t="str">
        <f>I19</f>
        <v>RESTKVOTER</v>
      </c>
      <c r="I84" s="195" t="str">
        <f>J19</f>
        <v>LANDET KVANTUM T.O.M. UKE 33 2018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34056</v>
      </c>
      <c r="E85" s="314">
        <f>E87+E86</f>
        <v>35182</v>
      </c>
      <c r="F85" s="328">
        <f>F87+F86</f>
        <v>49.992599999999996</v>
      </c>
      <c r="G85" s="328">
        <f>G86+G87</f>
        <v>29902.579690000002</v>
      </c>
      <c r="H85" s="328">
        <f>H86+H87</f>
        <v>5279.4203099999986</v>
      </c>
      <c r="I85" s="329">
        <f>I86+I87</f>
        <v>30754.596600000001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33306</v>
      </c>
      <c r="E86" s="315">
        <v>34357</v>
      </c>
      <c r="F86" s="330">
        <v>49.964599999999997</v>
      </c>
      <c r="G86" s="330">
        <v>29534.598160000001</v>
      </c>
      <c r="H86" s="330">
        <f>E86-G86</f>
        <v>4822.4018399999986</v>
      </c>
      <c r="I86" s="331">
        <v>30343.6679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>
        <v>2.8000000000000001E-2</v>
      </c>
      <c r="G87" s="332">
        <v>367.98153000000002</v>
      </c>
      <c r="H87" s="332">
        <f>E87-G87</f>
        <v>457.01846999999998</v>
      </c>
      <c r="I87" s="333">
        <v>410.92869999999999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52020</v>
      </c>
      <c r="E88" s="314">
        <f t="shared" ref="E88:I88" si="2">E89+E94+E95</f>
        <v>60417</v>
      </c>
      <c r="F88" s="328">
        <f t="shared" si="2"/>
        <v>650.08375000000012</v>
      </c>
      <c r="G88" s="328">
        <f t="shared" si="2"/>
        <v>38820.620869999999</v>
      </c>
      <c r="H88" s="328">
        <f>H89+H94+H95</f>
        <v>21596.379130000001</v>
      </c>
      <c r="I88" s="329">
        <f t="shared" si="2"/>
        <v>35113.952259999998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82</v>
      </c>
      <c r="D89" s="316">
        <f t="shared" ref="D89" si="3">D90+D91+D92+D93</f>
        <v>40422</v>
      </c>
      <c r="E89" s="316">
        <f t="shared" ref="E89:I89" si="4">E90+E91+E92+E93</f>
        <v>48373</v>
      </c>
      <c r="F89" s="334">
        <f t="shared" si="4"/>
        <v>606.10038000000009</v>
      </c>
      <c r="G89" s="334">
        <f t="shared" si="4"/>
        <v>30423.585299999999</v>
      </c>
      <c r="H89" s="334">
        <f>H90+H91+H92+H93</f>
        <v>17949.414700000001</v>
      </c>
      <c r="I89" s="335">
        <f t="shared" si="4"/>
        <v>25985.199209999999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11464</v>
      </c>
      <c r="E90" s="317">
        <v>13723</v>
      </c>
      <c r="F90" s="336">
        <v>92.862369999999999</v>
      </c>
      <c r="G90" s="336">
        <v>4317.5528100000001</v>
      </c>
      <c r="H90" s="336">
        <f t="shared" ref="H90:H98" si="5">E90-G90</f>
        <v>9405.447189999999</v>
      </c>
      <c r="I90" s="337">
        <v>5447.6075600000004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11232</v>
      </c>
      <c r="E91" s="317">
        <v>13352</v>
      </c>
      <c r="F91" s="336">
        <v>171.78321</v>
      </c>
      <c r="G91" s="336">
        <v>8749.6578200000004</v>
      </c>
      <c r="H91" s="336">
        <f t="shared" si="5"/>
        <v>4602.3421799999996</v>
      </c>
      <c r="I91" s="337">
        <v>8090.5406499999999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11417</v>
      </c>
      <c r="E92" s="317">
        <v>13718</v>
      </c>
      <c r="F92" s="336">
        <v>67.558940000000007</v>
      </c>
      <c r="G92" s="336">
        <v>9796.3845999999994</v>
      </c>
      <c r="H92" s="336">
        <f t="shared" si="5"/>
        <v>3921.6154000000006</v>
      </c>
      <c r="I92" s="337">
        <v>7547.2529699999996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84</v>
      </c>
      <c r="D93" s="317">
        <v>6309</v>
      </c>
      <c r="E93" s="317">
        <v>7580</v>
      </c>
      <c r="F93" s="336">
        <v>273.89586000000003</v>
      </c>
      <c r="G93" s="336">
        <v>7559.9900699999998</v>
      </c>
      <c r="H93" s="336">
        <f t="shared" si="5"/>
        <v>20.009930000000168</v>
      </c>
      <c r="I93" s="337">
        <v>4899.7980299999999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10414</v>
      </c>
      <c r="E94" s="316">
        <v>10091</v>
      </c>
      <c r="F94" s="334">
        <v>13.148960000000001</v>
      </c>
      <c r="G94" s="334">
        <v>7373.05818</v>
      </c>
      <c r="H94" s="334">
        <f t="shared" si="5"/>
        <v>2717.94182</v>
      </c>
      <c r="I94" s="335">
        <v>7732.8985599999996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81</v>
      </c>
      <c r="D95" s="322">
        <v>1184</v>
      </c>
      <c r="E95" s="322">
        <v>1953</v>
      </c>
      <c r="F95" s="345">
        <v>30.834409999999998</v>
      </c>
      <c r="G95" s="345">
        <v>1023.97739</v>
      </c>
      <c r="H95" s="345">
        <f t="shared" si="5"/>
        <v>929.02260999999999</v>
      </c>
      <c r="I95" s="346">
        <v>1395.8544899999999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2">
        <v>313</v>
      </c>
      <c r="E96" s="392">
        <v>313</v>
      </c>
      <c r="F96" s="341"/>
      <c r="G96" s="341">
        <v>17.88006</v>
      </c>
      <c r="H96" s="341">
        <f t="shared" si="5"/>
        <v>295.11993999999999</v>
      </c>
      <c r="I96" s="342">
        <v>12.736039999999999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0.27007999999999999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14</v>
      </c>
      <c r="D98" s="319"/>
      <c r="E98" s="319"/>
      <c r="F98" s="320"/>
      <c r="G98" s="320">
        <v>40</v>
      </c>
      <c r="H98" s="320">
        <f t="shared" si="5"/>
        <v>-40</v>
      </c>
      <c r="I98" s="323">
        <v>112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86689</v>
      </c>
      <c r="E99" s="321">
        <f>E85+E88+E96+E97+E98</f>
        <v>96212</v>
      </c>
      <c r="F99" s="391">
        <f t="shared" ref="F99:G99" si="6">F85+F88+F96+F97+F98</f>
        <v>700.34643000000017</v>
      </c>
      <c r="G99" s="391">
        <f t="shared" si="6"/>
        <v>69081.080619999993</v>
      </c>
      <c r="H99" s="222">
        <f>H85+H88+H96+H97+H98</f>
        <v>27130.919379999999</v>
      </c>
      <c r="I99" s="198">
        <f>I85+I88+I96+I97+I98</f>
        <v>66293.284899999999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100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123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.75" thickBot="1" x14ac:dyDescent="0.3">
      <c r="B102" s="24"/>
      <c r="C102" s="203" t="s">
        <v>113</v>
      </c>
      <c r="D102" s="203"/>
      <c r="E102" s="203"/>
      <c r="F102" s="203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25">
      <c r="B105" s="441" t="s">
        <v>1</v>
      </c>
      <c r="C105" s="442"/>
      <c r="D105" s="442"/>
      <c r="E105" s="442"/>
      <c r="F105" s="442"/>
      <c r="G105" s="442"/>
      <c r="H105" s="442"/>
      <c r="I105" s="442"/>
      <c r="J105" s="442"/>
      <c r="K105" s="443"/>
      <c r="L105" s="205"/>
      <c r="M105" s="205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">
      <c r="B107" s="2"/>
      <c r="C107" s="432" t="s">
        <v>2</v>
      </c>
      <c r="D107" s="433"/>
      <c r="E107" s="432" t="s">
        <v>20</v>
      </c>
      <c r="F107" s="433"/>
      <c r="G107" s="432" t="s">
        <v>21</v>
      </c>
      <c r="H107" s="433"/>
      <c r="I107" s="38"/>
      <c r="J107" s="156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9">
        <v>134000</v>
      </c>
      <c r="E108" s="164" t="s">
        <v>5</v>
      </c>
      <c r="F108" s="242">
        <v>49144</v>
      </c>
      <c r="G108" s="165" t="s">
        <v>25</v>
      </c>
      <c r="H108" s="242">
        <v>5439</v>
      </c>
      <c r="I108" s="38"/>
      <c r="J108" s="156"/>
      <c r="K108" s="42"/>
      <c r="L108" s="80"/>
      <c r="M108" s="80"/>
    </row>
    <row r="109" spans="1:13" ht="14.1" customHeight="1" x14ac:dyDescent="0.25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25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">
      <c r="B111" s="43"/>
      <c r="C111" s="397"/>
      <c r="D111" s="395"/>
      <c r="E111" s="395" t="s">
        <v>79</v>
      </c>
      <c r="F111" s="169">
        <v>3882</v>
      </c>
      <c r="G111" s="11"/>
      <c r="H111" s="397"/>
      <c r="I111" s="38"/>
      <c r="J111" s="156"/>
      <c r="K111" s="10"/>
      <c r="L111" s="118"/>
      <c r="M111" s="118"/>
    </row>
    <row r="112" spans="1:13" ht="14.1" customHeight="1" thickBot="1" x14ac:dyDescent="0.3">
      <c r="B112" s="9"/>
      <c r="C112" s="12" t="s">
        <v>31</v>
      </c>
      <c r="D112" s="170">
        <f>D108+D109+D110</f>
        <v>149550</v>
      </c>
      <c r="E112" s="396" t="s">
        <v>7</v>
      </c>
      <c r="F112" s="170">
        <f>F108+F109+F110+F111</f>
        <v>134000</v>
      </c>
      <c r="G112" s="121" t="s">
        <v>6</v>
      </c>
      <c r="H112" s="394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25">
      <c r="B113" s="13"/>
      <c r="C113" s="123" t="s">
        <v>101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25">
      <c r="B115" s="434" t="s">
        <v>8</v>
      </c>
      <c r="C115" s="435"/>
      <c r="D115" s="435"/>
      <c r="E115" s="435"/>
      <c r="F115" s="435"/>
      <c r="G115" s="435"/>
      <c r="H115" s="435"/>
      <c r="I115" s="435"/>
      <c r="J115" s="435"/>
      <c r="K115" s="436"/>
      <c r="L115" s="205"/>
      <c r="M115" s="205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">
      <c r="B117" s="2"/>
      <c r="C117" s="218" t="s">
        <v>19</v>
      </c>
      <c r="D117" s="178" t="s">
        <v>70</v>
      </c>
      <c r="E117" s="178" t="s">
        <v>114</v>
      </c>
      <c r="F117" s="187" t="str">
        <f>F19</f>
        <v>LANDET KVANTUM UKE 33</v>
      </c>
      <c r="G117" s="194" t="str">
        <f>G19</f>
        <v>LANDET KVANTUM T.O.M UKE 33</v>
      </c>
      <c r="H117" s="194" t="str">
        <f>I19</f>
        <v>RESTKVOTER</v>
      </c>
      <c r="I117" s="195" t="str">
        <f>J19</f>
        <v>LANDET KVANTUM T.O.M. UKE 33 2018</v>
      </c>
      <c r="J117" s="4"/>
      <c r="K117" s="1"/>
      <c r="L117" s="4"/>
      <c r="M117" s="4"/>
    </row>
    <row r="118" spans="2:13" s="70" customFormat="1" ht="14.1" customHeight="1" x14ac:dyDescent="0.25">
      <c r="B118" s="9"/>
      <c r="C118" s="259" t="s">
        <v>76</v>
      </c>
      <c r="D118" s="232">
        <f t="shared" ref="D118:I118" si="7">D119+D120+D121</f>
        <v>49144</v>
      </c>
      <c r="E118" s="232">
        <f t="shared" si="7"/>
        <v>45508</v>
      </c>
      <c r="F118" s="232">
        <f t="shared" si="7"/>
        <v>82.202100000000002</v>
      </c>
      <c r="G118" s="232">
        <f t="shared" si="7"/>
        <v>36093.461479999998</v>
      </c>
      <c r="H118" s="347">
        <f t="shared" si="7"/>
        <v>9414.5385200000001</v>
      </c>
      <c r="I118" s="350">
        <f t="shared" si="7"/>
        <v>44201.498529999997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12</v>
      </c>
      <c r="D119" s="244">
        <v>39515</v>
      </c>
      <c r="E119" s="244">
        <v>35734</v>
      </c>
      <c r="F119" s="244">
        <v>63.274500000000003</v>
      </c>
      <c r="G119" s="244">
        <v>30511.30315</v>
      </c>
      <c r="H119" s="351">
        <f>E119-G119</f>
        <v>5222.6968500000003</v>
      </c>
      <c r="I119" s="352">
        <v>36787.314619999997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11</v>
      </c>
      <c r="D120" s="244">
        <v>9129</v>
      </c>
      <c r="E120" s="244">
        <v>9274</v>
      </c>
      <c r="F120" s="244">
        <v>18.927600000000002</v>
      </c>
      <c r="G120" s="244">
        <v>5582.1583300000002</v>
      </c>
      <c r="H120" s="351">
        <f>E120-G120</f>
        <v>3691.8416699999998</v>
      </c>
      <c r="I120" s="352">
        <v>7414.1839099999997</v>
      </c>
      <c r="J120" s="156"/>
      <c r="K120" s="128"/>
      <c r="L120" s="156"/>
      <c r="M120" s="156"/>
    </row>
    <row r="121" spans="2:13" ht="15.75" thickBot="1" x14ac:dyDescent="0.3">
      <c r="B121" s="9"/>
      <c r="C121" s="261" t="s">
        <v>39</v>
      </c>
      <c r="D121" s="245">
        <v>500</v>
      </c>
      <c r="E121" s="245">
        <v>500</v>
      </c>
      <c r="F121" s="245"/>
      <c r="G121" s="245"/>
      <c r="H121" s="353">
        <f>E121-G121</f>
        <v>500</v>
      </c>
      <c r="I121" s="354"/>
      <c r="J121" s="156"/>
      <c r="K121" s="128"/>
      <c r="L121" s="156"/>
      <c r="M121" s="156"/>
    </row>
    <row r="122" spans="2:13" s="97" customFormat="1" ht="13.5" customHeight="1" thickBot="1" x14ac:dyDescent="0.3">
      <c r="B122" s="99"/>
      <c r="C122" s="262" t="s">
        <v>38</v>
      </c>
      <c r="D122" s="295">
        <v>32529</v>
      </c>
      <c r="E122" s="295">
        <v>31820</v>
      </c>
      <c r="F122" s="295">
        <v>2141.2420000000002</v>
      </c>
      <c r="G122" s="295">
        <v>24458.529620000001</v>
      </c>
      <c r="H122" s="298">
        <f>E122-G122</f>
        <v>7361.4703799999988</v>
      </c>
      <c r="I122" s="300">
        <v>25217.337869999999</v>
      </c>
      <c r="J122" s="100"/>
      <c r="K122" s="128"/>
      <c r="L122" s="156"/>
      <c r="M122" s="156"/>
    </row>
    <row r="123" spans="2:13" s="70" customFormat="1" ht="14.25" customHeight="1" thickBot="1" x14ac:dyDescent="0.3">
      <c r="B123" s="9"/>
      <c r="C123" s="263" t="s">
        <v>17</v>
      </c>
      <c r="D123" s="226">
        <f>D124+D129+D132</f>
        <v>49948</v>
      </c>
      <c r="E123" s="226">
        <f>E124+E129+E132</f>
        <v>52158</v>
      </c>
      <c r="F123" s="226">
        <f>F124+F129+F132</f>
        <v>1040.5774000000001</v>
      </c>
      <c r="G123" s="226">
        <f>G132+G129+G124</f>
        <v>42363.299980000003</v>
      </c>
      <c r="H123" s="355">
        <f>H124+H129+H132</f>
        <v>9794.7000199999984</v>
      </c>
      <c r="I123" s="356">
        <f>I124+I129+I132</f>
        <v>40555.197920000006</v>
      </c>
      <c r="J123" s="118"/>
      <c r="K123" s="128"/>
      <c r="L123" s="156"/>
      <c r="M123" s="156"/>
    </row>
    <row r="124" spans="2:13" ht="15.75" customHeight="1" x14ac:dyDescent="0.25">
      <c r="B124" s="2"/>
      <c r="C124" s="264" t="s">
        <v>87</v>
      </c>
      <c r="D124" s="377">
        <f>D125+D126+D127+D128</f>
        <v>38587</v>
      </c>
      <c r="E124" s="377">
        <f>E125+E126+E127+E128</f>
        <v>39056</v>
      </c>
      <c r="F124" s="377">
        <f>F125+F126+F127+F128</f>
        <v>851.05925000000002</v>
      </c>
      <c r="G124" s="377">
        <f>G125+G126+G128+G127</f>
        <v>31610.679300000003</v>
      </c>
      <c r="H124" s="357">
        <f>H125+H126+H127+H128</f>
        <v>7445.3206999999984</v>
      </c>
      <c r="I124" s="358">
        <f>I125+I126+I127+I128</f>
        <v>32406.065570000002</v>
      </c>
      <c r="J124" s="4"/>
      <c r="K124" s="128"/>
      <c r="L124" s="156"/>
      <c r="M124" s="156"/>
    </row>
    <row r="125" spans="2:13" s="22" customFormat="1" ht="14.1" customHeight="1" x14ac:dyDescent="0.25">
      <c r="B125" s="45"/>
      <c r="C125" s="265" t="s">
        <v>22</v>
      </c>
      <c r="D125" s="240">
        <v>10977</v>
      </c>
      <c r="E125" s="240">
        <v>12495</v>
      </c>
      <c r="F125" s="240">
        <v>201.60258999999999</v>
      </c>
      <c r="G125" s="240">
        <v>5043.9066800000001</v>
      </c>
      <c r="H125" s="359">
        <f t="shared" ref="H125:H137" si="8">E125-G125</f>
        <v>7451.0933199999999</v>
      </c>
      <c r="I125" s="360">
        <v>4964.2922900000003</v>
      </c>
      <c r="J125" s="46"/>
      <c r="K125" s="128"/>
      <c r="L125" s="156"/>
      <c r="M125" s="156"/>
    </row>
    <row r="126" spans="2:13" s="22" customFormat="1" ht="14.1" customHeight="1" x14ac:dyDescent="0.25">
      <c r="B126" s="130"/>
      <c r="C126" s="265" t="s">
        <v>23</v>
      </c>
      <c r="D126" s="240">
        <v>10663</v>
      </c>
      <c r="E126" s="240">
        <v>11231</v>
      </c>
      <c r="F126" s="240">
        <v>163.67323999999999</v>
      </c>
      <c r="G126" s="240">
        <v>7965.4573300000002</v>
      </c>
      <c r="H126" s="359">
        <f t="shared" si="8"/>
        <v>3265.5426699999998</v>
      </c>
      <c r="I126" s="360">
        <v>7918.4397600000002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24</v>
      </c>
      <c r="D127" s="240">
        <v>9605</v>
      </c>
      <c r="E127" s="240">
        <v>8688</v>
      </c>
      <c r="F127" s="240">
        <v>287.10752000000002</v>
      </c>
      <c r="G127" s="240">
        <v>10045.5697</v>
      </c>
      <c r="H127" s="359">
        <f t="shared" si="8"/>
        <v>-1357.5697</v>
      </c>
      <c r="I127" s="360">
        <v>9560.0488399999995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84</v>
      </c>
      <c r="D128" s="240">
        <v>7342</v>
      </c>
      <c r="E128" s="240">
        <v>6642</v>
      </c>
      <c r="F128" s="240">
        <v>198.67590000000001</v>
      </c>
      <c r="G128" s="240">
        <v>8555.7455900000004</v>
      </c>
      <c r="H128" s="359">
        <f t="shared" si="8"/>
        <v>-1913.7455900000004</v>
      </c>
      <c r="I128" s="360">
        <v>9963.2846800000007</v>
      </c>
      <c r="J128" s="136"/>
      <c r="K128" s="128"/>
      <c r="L128" s="156"/>
      <c r="M128" s="156"/>
    </row>
    <row r="129" spans="2:13" s="23" customFormat="1" ht="14.1" customHeight="1" x14ac:dyDescent="0.25">
      <c r="B129" s="20"/>
      <c r="C129" s="266" t="s">
        <v>18</v>
      </c>
      <c r="D129" s="233">
        <f>D130+D131</f>
        <v>5439</v>
      </c>
      <c r="E129" s="233">
        <v>6205</v>
      </c>
      <c r="F129" s="233">
        <v>31.496449999999999</v>
      </c>
      <c r="G129" s="233">
        <v>6353.4734900000003</v>
      </c>
      <c r="H129" s="361">
        <f t="shared" si="8"/>
        <v>-148.47349000000031</v>
      </c>
      <c r="I129" s="362">
        <v>4379.0169800000003</v>
      </c>
      <c r="J129" s="39"/>
      <c r="K129" s="128"/>
      <c r="L129" s="156"/>
      <c r="M129" s="156"/>
    </row>
    <row r="130" spans="2:13" ht="14.1" customHeight="1" x14ac:dyDescent="0.25">
      <c r="B130" s="9"/>
      <c r="C130" s="265" t="s">
        <v>40</v>
      </c>
      <c r="D130" s="240">
        <v>4939</v>
      </c>
      <c r="E130" s="240">
        <f>E129-E131</f>
        <v>5705</v>
      </c>
      <c r="F130" s="240">
        <v>18.045449999999999</v>
      </c>
      <c r="G130" s="240">
        <v>6229.9355299999997</v>
      </c>
      <c r="H130" s="359">
        <f t="shared" si="8"/>
        <v>-524.93552999999974</v>
      </c>
      <c r="I130" s="360">
        <v>4345.8141599999999</v>
      </c>
      <c r="J130" s="118"/>
      <c r="K130" s="128"/>
      <c r="L130" s="156"/>
      <c r="M130" s="156"/>
    </row>
    <row r="131" spans="2:13" ht="14.1" customHeight="1" x14ac:dyDescent="0.25">
      <c r="B131" s="20"/>
      <c r="C131" s="265" t="s">
        <v>41</v>
      </c>
      <c r="D131" s="240">
        <v>500</v>
      </c>
      <c r="E131" s="240">
        <v>500</v>
      </c>
      <c r="F131" s="240">
        <f>F129-F130</f>
        <v>13.451000000000001</v>
      </c>
      <c r="G131" s="240">
        <f>G129-G130</f>
        <v>123.53796000000057</v>
      </c>
      <c r="H131" s="359">
        <f t="shared" si="8"/>
        <v>376.46203999999943</v>
      </c>
      <c r="I131" s="360">
        <f>I129-I130</f>
        <v>33.202820000000429</v>
      </c>
      <c r="J131" s="39"/>
      <c r="K131" s="128"/>
      <c r="L131" s="156"/>
      <c r="M131" s="156"/>
    </row>
    <row r="132" spans="2:13" ht="15.75" thickBot="1" x14ac:dyDescent="0.3">
      <c r="B132" s="9"/>
      <c r="C132" s="267" t="s">
        <v>81</v>
      </c>
      <c r="D132" s="257">
        <v>5922</v>
      </c>
      <c r="E132" s="257">
        <v>6897</v>
      </c>
      <c r="F132" s="257">
        <v>158.02170000000001</v>
      </c>
      <c r="G132" s="257">
        <v>4399.1471899999997</v>
      </c>
      <c r="H132" s="363">
        <f t="shared" si="8"/>
        <v>2497.8528100000003</v>
      </c>
      <c r="I132" s="364">
        <v>3770.11537</v>
      </c>
      <c r="J132" s="118"/>
      <c r="K132" s="128"/>
      <c r="L132" s="156"/>
      <c r="M132" s="156"/>
    </row>
    <row r="133" spans="2:13" s="70" customFormat="1" ht="15.75" thickBot="1" x14ac:dyDescent="0.3">
      <c r="B133" s="9"/>
      <c r="C133" s="263" t="s">
        <v>13</v>
      </c>
      <c r="D133" s="226">
        <v>129</v>
      </c>
      <c r="E133" s="226">
        <v>129</v>
      </c>
      <c r="F133" s="226"/>
      <c r="G133" s="226">
        <v>12.166</v>
      </c>
      <c r="H133" s="378">
        <f t="shared" si="8"/>
        <v>116.834</v>
      </c>
      <c r="I133" s="379">
        <v>12.22845</v>
      </c>
      <c r="J133" s="118"/>
      <c r="K133" s="128"/>
      <c r="L133" s="156"/>
      <c r="M133" s="156"/>
    </row>
    <row r="134" spans="2:13" s="70" customFormat="1" ht="18" thickBot="1" x14ac:dyDescent="0.3">
      <c r="B134" s="9"/>
      <c r="C134" s="268" t="s">
        <v>65</v>
      </c>
      <c r="D134" s="296">
        <v>2000</v>
      </c>
      <c r="E134" s="296">
        <v>2000</v>
      </c>
      <c r="F134" s="296">
        <v>14.950369999999999</v>
      </c>
      <c r="G134" s="296">
        <v>2000</v>
      </c>
      <c r="H134" s="299">
        <f t="shared" si="8"/>
        <v>0</v>
      </c>
      <c r="I134" s="301">
        <v>2000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3" t="s">
        <v>42</v>
      </c>
      <c r="D135" s="226">
        <v>250</v>
      </c>
      <c r="E135" s="226">
        <v>250</v>
      </c>
      <c r="F135" s="226"/>
      <c r="G135" s="226">
        <v>240.465</v>
      </c>
      <c r="H135" s="230">
        <f t="shared" si="8"/>
        <v>9.5349999999999966</v>
      </c>
      <c r="I135" s="231">
        <v>144.61600000000001</v>
      </c>
      <c r="J135" s="156"/>
      <c r="K135" s="128"/>
      <c r="L135" s="156"/>
      <c r="M135" s="156"/>
    </row>
    <row r="136" spans="2:13" s="70" customFormat="1" ht="15.75" thickBot="1" x14ac:dyDescent="0.3">
      <c r="B136" s="9"/>
      <c r="C136" s="219" t="s">
        <v>14</v>
      </c>
      <c r="D136" s="225"/>
      <c r="E136" s="225"/>
      <c r="F136" s="225"/>
      <c r="G136" s="225">
        <v>234</v>
      </c>
      <c r="H136" s="234">
        <f t="shared" si="8"/>
        <v>-234</v>
      </c>
      <c r="I136" s="297">
        <v>171</v>
      </c>
      <c r="J136" s="118"/>
      <c r="K136" s="128"/>
      <c r="L136" s="156"/>
      <c r="M136" s="156"/>
    </row>
    <row r="137" spans="2:13" s="3" customFormat="1" ht="16.5" thickBot="1" x14ac:dyDescent="0.3">
      <c r="B137" s="2"/>
      <c r="C137" s="32" t="s">
        <v>9</v>
      </c>
      <c r="D137" s="186">
        <f>D118+D122+D123+D133+D134+D135</f>
        <v>134000</v>
      </c>
      <c r="E137" s="186">
        <f>E118+E122+E123+E133+E134+E135</f>
        <v>131865</v>
      </c>
      <c r="F137" s="186">
        <f>F118+F122+F123+F133+F134+F135+F136</f>
        <v>3278.9718700000003</v>
      </c>
      <c r="G137" s="186">
        <f>G118+G122+G123+G133+G134+G135+G136</f>
        <v>105401.92207999999</v>
      </c>
      <c r="H137" s="200">
        <f t="shared" si="8"/>
        <v>26463.077920000011</v>
      </c>
      <c r="I137" s="198">
        <f>I118+I121+I122+I123+I133+I134+I135+I136</f>
        <v>112301.87877</v>
      </c>
      <c r="J137" s="172"/>
      <c r="K137" s="128"/>
      <c r="L137" s="156"/>
      <c r="M137" s="156"/>
    </row>
    <row r="138" spans="2:13" s="3" customFormat="1" ht="14.25" customHeight="1" x14ac:dyDescent="0.25">
      <c r="B138" s="2"/>
      <c r="C138" s="366" t="s">
        <v>102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25">
      <c r="B139" s="2"/>
      <c r="C139" s="123" t="s">
        <v>103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25">
      <c r="B140" s="117"/>
      <c r="C140" s="202" t="s">
        <v>128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ht="16.5" thickBot="1" x14ac:dyDescent="0.3">
      <c r="B141" s="35"/>
      <c r="C141" s="134" t="s">
        <v>111</v>
      </c>
      <c r="D141" s="206"/>
      <c r="E141" s="206"/>
      <c r="F141" s="47"/>
      <c r="G141" s="47"/>
      <c r="H141" s="36"/>
      <c r="I141" s="77"/>
      <c r="J141" s="154"/>
      <c r="K141" s="37"/>
      <c r="L141" s="118"/>
      <c r="M141" s="118"/>
    </row>
    <row r="142" spans="2:13" ht="12" customHeight="1" thickTop="1" x14ac:dyDescent="0.25">
      <c r="B142" s="6"/>
      <c r="C142" s="27"/>
      <c r="D142" s="28"/>
      <c r="E142" s="28"/>
      <c r="F142" s="28"/>
      <c r="G142" s="28"/>
      <c r="H142" s="6"/>
      <c r="I142" s="6"/>
      <c r="J142" s="118"/>
      <c r="K142" s="6"/>
      <c r="L142" s="118"/>
      <c r="M142" s="118"/>
    </row>
    <row r="143" spans="2:13" ht="12" customHeight="1" x14ac:dyDescent="0.25">
      <c r="B143" s="118"/>
      <c r="C143" s="136"/>
      <c r="D143" s="137"/>
      <c r="E143" s="137"/>
      <c r="F143" s="137"/>
      <c r="G143" s="137"/>
      <c r="H143" s="118"/>
      <c r="I143" s="118"/>
      <c r="J143" s="118"/>
      <c r="K143" s="118"/>
      <c r="L143" s="118"/>
      <c r="M143" s="118"/>
    </row>
    <row r="144" spans="2:13" ht="12" customHeight="1" x14ac:dyDescent="0.25">
      <c r="B144" s="6"/>
      <c r="C144" s="27"/>
      <c r="D144" s="28"/>
      <c r="E144" s="28"/>
      <c r="F144" s="28"/>
      <c r="G144" s="28"/>
      <c r="H144" s="6"/>
      <c r="I144" s="6"/>
      <c r="J144" s="118"/>
      <c r="K144" s="6"/>
      <c r="L144" s="118"/>
      <c r="M144" s="118"/>
    </row>
    <row r="145" spans="1:13" ht="20.25" customHeight="1" thickBot="1" x14ac:dyDescent="0.35">
      <c r="B145" s="118"/>
      <c r="C145" s="216" t="s">
        <v>63</v>
      </c>
      <c r="D145" s="137"/>
      <c r="E145" s="137"/>
      <c r="F145" s="137"/>
      <c r="G145" s="137"/>
      <c r="H145" s="118"/>
      <c r="I145" s="118"/>
      <c r="J145" s="118"/>
      <c r="K145" s="118"/>
      <c r="L145" s="118"/>
      <c r="M145" s="118"/>
    </row>
    <row r="146" spans="1:13" ht="12" customHeight="1" thickTop="1" thickBot="1" x14ac:dyDescent="0.3">
      <c r="B146" s="210"/>
      <c r="C146" s="211"/>
      <c r="D146" s="212"/>
      <c r="E146" s="212"/>
      <c r="F146" s="212"/>
      <c r="G146" s="212"/>
      <c r="H146" s="213"/>
      <c r="I146" s="213"/>
      <c r="J146" s="213"/>
      <c r="K146" s="214"/>
      <c r="L146" s="118"/>
      <c r="M146" s="118"/>
    </row>
    <row r="147" spans="1:13" ht="12" customHeight="1" thickBot="1" x14ac:dyDescent="0.3">
      <c r="B147" s="119"/>
      <c r="C147" s="424" t="s">
        <v>2</v>
      </c>
      <c r="D147" s="425"/>
      <c r="E147" s="189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25">
      <c r="B148" s="119"/>
      <c r="C148" s="269" t="s">
        <v>55</v>
      </c>
      <c r="D148" s="270">
        <v>34705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x14ac:dyDescent="0.25">
      <c r="B149" s="119"/>
      <c r="C149" s="272" t="s">
        <v>67</v>
      </c>
      <c r="D149" s="273">
        <v>12676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5" customHeight="1" thickBot="1" x14ac:dyDescent="0.3">
      <c r="B150" s="119"/>
      <c r="C150" s="274" t="s">
        <v>68</v>
      </c>
      <c r="D150" s="273">
        <v>6376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6.5" thickBot="1" x14ac:dyDescent="0.3">
      <c r="B151" s="119"/>
      <c r="C151" s="275" t="s">
        <v>31</v>
      </c>
      <c r="D151" s="276">
        <f>D148+D149+D150</f>
        <v>53757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25">
      <c r="B152" s="119"/>
      <c r="C152" s="277" t="s">
        <v>104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1.25" customHeight="1" x14ac:dyDescent="0.25">
      <c r="B153" s="119"/>
      <c r="C153" s="277" t="s">
        <v>105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1:13" ht="12" customHeight="1" x14ac:dyDescent="0.25">
      <c r="B154" s="119"/>
      <c r="C154" s="123" t="s">
        <v>106</v>
      </c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5.25" customHeight="1" thickBot="1" x14ac:dyDescent="0.3">
      <c r="B155" s="119"/>
      <c r="C155" s="123"/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1:13" ht="63.75" thickBot="1" x14ac:dyDescent="0.3">
      <c r="B156" s="119"/>
      <c r="C156" s="106" t="s">
        <v>19</v>
      </c>
      <c r="D156" s="113" t="s">
        <v>20</v>
      </c>
      <c r="E156" s="69" t="str">
        <f>F19</f>
        <v>LANDET KVANTUM UKE 33</v>
      </c>
      <c r="F156" s="69" t="str">
        <f>G19</f>
        <v>LANDET KVANTUM T.O.M UKE 33</v>
      </c>
      <c r="G156" s="69" t="str">
        <f>I19</f>
        <v>RESTKVOTER</v>
      </c>
      <c r="H156" s="92" t="str">
        <f>J19</f>
        <v>LANDET KVANTUM T.O.M. UKE 33 2018</v>
      </c>
      <c r="I156" s="118"/>
      <c r="J156" s="118"/>
      <c r="K156" s="120"/>
      <c r="L156" s="118"/>
      <c r="M156" s="118"/>
    </row>
    <row r="157" spans="1:13" ht="15" customHeight="1" thickBot="1" x14ac:dyDescent="0.3">
      <c r="B157" s="119"/>
      <c r="C157" s="111" t="s">
        <v>5</v>
      </c>
      <c r="D157" s="183">
        <v>34571</v>
      </c>
      <c r="E157" s="183">
        <v>70.509100000000004</v>
      </c>
      <c r="F157" s="183">
        <v>17640.12141</v>
      </c>
      <c r="G157" s="183">
        <f>D157-F157</f>
        <v>16930.87859</v>
      </c>
      <c r="H157" s="220">
        <v>15497.13602</v>
      </c>
      <c r="I157" s="118"/>
      <c r="J157" s="118"/>
      <c r="K157" s="120"/>
      <c r="L157" s="118"/>
      <c r="M157" s="118"/>
    </row>
    <row r="158" spans="1:13" ht="15" customHeight="1" thickBot="1" x14ac:dyDescent="0.3">
      <c r="B158" s="119"/>
      <c r="C158" s="114" t="s">
        <v>41</v>
      </c>
      <c r="D158" s="183">
        <v>100</v>
      </c>
      <c r="E158" s="183">
        <v>1.9800000000000002E-2</v>
      </c>
      <c r="F158" s="183">
        <v>29.104669999999999</v>
      </c>
      <c r="G158" s="183">
        <f>D158-F158</f>
        <v>70.895330000000001</v>
      </c>
      <c r="H158" s="220">
        <v>3.8416299999999999</v>
      </c>
      <c r="I158" s="118"/>
      <c r="J158" s="118"/>
      <c r="K158" s="120"/>
      <c r="L158" s="118"/>
      <c r="M158" s="118"/>
    </row>
    <row r="159" spans="1:13" ht="15" customHeight="1" thickBot="1" x14ac:dyDescent="0.3">
      <c r="B159" s="119"/>
      <c r="C159" s="109" t="s">
        <v>36</v>
      </c>
      <c r="D159" s="184">
        <v>34</v>
      </c>
      <c r="E159" s="184"/>
      <c r="F159" s="184"/>
      <c r="G159" s="184">
        <f>D159-F159</f>
        <v>34</v>
      </c>
      <c r="H159" s="221">
        <v>0.02</v>
      </c>
      <c r="I159" s="118"/>
      <c r="J159" s="118"/>
      <c r="K159" s="120"/>
      <c r="L159" s="118"/>
      <c r="M159" s="118"/>
    </row>
    <row r="160" spans="1:13" ht="15" customHeight="1" thickBot="1" x14ac:dyDescent="0.3">
      <c r="A160" s="118"/>
      <c r="B160" s="119"/>
      <c r="C160" s="112" t="s">
        <v>52</v>
      </c>
      <c r="D160" s="185">
        <f>SUM(D157:D159)</f>
        <v>34705</v>
      </c>
      <c r="E160" s="185">
        <f>SUM(E157:E159)</f>
        <v>70.528900000000007</v>
      </c>
      <c r="F160" s="185">
        <f>SUM(F157:F159)</f>
        <v>17669.22608</v>
      </c>
      <c r="G160" s="185">
        <f>D160-F160</f>
        <v>17035.77392</v>
      </c>
      <c r="H160" s="207">
        <f>SUM(H157:H159)</f>
        <v>15500.997650000001</v>
      </c>
      <c r="I160" s="118"/>
      <c r="J160" s="118"/>
      <c r="K160" s="120"/>
      <c r="L160" s="118"/>
      <c r="M160" s="118"/>
    </row>
    <row r="161" spans="1:13" ht="21" customHeight="1" thickBot="1" x14ac:dyDescent="0.3">
      <c r="B161" s="153"/>
      <c r="C161" s="134" t="s">
        <v>64</v>
      </c>
      <c r="D161" s="154"/>
      <c r="E161" s="154"/>
      <c r="F161" s="209"/>
      <c r="G161" s="209"/>
      <c r="H161" s="209"/>
      <c r="I161" s="209"/>
      <c r="J161" s="154"/>
      <c r="K161" s="155"/>
      <c r="L161" s="118"/>
    </row>
    <row r="162" spans="1:13" s="40" customFormat="1" ht="30" customHeight="1" thickTop="1" thickBot="1" x14ac:dyDescent="0.35">
      <c r="A162" s="79"/>
      <c r="B162" s="48"/>
      <c r="C162" s="215" t="s">
        <v>43</v>
      </c>
      <c r="D162" s="48"/>
      <c r="E162" s="48"/>
      <c r="F162" s="48"/>
      <c r="G162" s="48"/>
      <c r="H162" s="48"/>
      <c r="I162" s="81"/>
      <c r="J162" s="81"/>
      <c r="K162" s="48"/>
      <c r="L162" s="81"/>
      <c r="M162" s="81"/>
    </row>
    <row r="163" spans="1:13" ht="17.100000000000001" customHeight="1" thickTop="1" x14ac:dyDescent="0.25">
      <c r="B163" s="429" t="s">
        <v>1</v>
      </c>
      <c r="C163" s="430"/>
      <c r="D163" s="430"/>
      <c r="E163" s="430"/>
      <c r="F163" s="430"/>
      <c r="G163" s="430"/>
      <c r="H163" s="430"/>
      <c r="I163" s="430"/>
      <c r="J163" s="430"/>
      <c r="K163" s="431"/>
      <c r="L163" s="190"/>
      <c r="M163" s="190"/>
    </row>
    <row r="164" spans="1:13" ht="6" customHeight="1" thickBot="1" x14ac:dyDescent="0.3">
      <c r="B164" s="49"/>
      <c r="C164" s="41"/>
      <c r="D164" s="41"/>
      <c r="E164" s="41"/>
      <c r="F164" s="41"/>
      <c r="G164" s="41"/>
      <c r="H164" s="41"/>
      <c r="I164" s="80"/>
      <c r="J164" s="80"/>
      <c r="K164" s="42"/>
      <c r="L164" s="80"/>
      <c r="M164" s="80"/>
    </row>
    <row r="165" spans="1:13" s="3" customFormat="1" ht="18" customHeight="1" thickBot="1" x14ac:dyDescent="0.3">
      <c r="B165" s="29"/>
      <c r="C165" s="424" t="s">
        <v>2</v>
      </c>
      <c r="D165" s="425"/>
      <c r="E165" s="424" t="s">
        <v>53</v>
      </c>
      <c r="F165" s="425"/>
      <c r="G165" s="424" t="s">
        <v>54</v>
      </c>
      <c r="H165" s="425"/>
      <c r="I165" s="83"/>
      <c r="J165" s="83"/>
      <c r="K165" s="30"/>
      <c r="L165" s="143"/>
      <c r="M165" s="143"/>
    </row>
    <row r="166" spans="1:13" ht="14.25" customHeight="1" x14ac:dyDescent="0.25">
      <c r="B166" s="49"/>
      <c r="C166" s="269" t="s">
        <v>55</v>
      </c>
      <c r="D166" s="279">
        <v>47999</v>
      </c>
      <c r="E166" s="280" t="s">
        <v>5</v>
      </c>
      <c r="F166" s="281">
        <v>34489</v>
      </c>
      <c r="G166" s="272" t="s">
        <v>12</v>
      </c>
      <c r="H166" s="101">
        <v>21527</v>
      </c>
      <c r="I166" s="83"/>
      <c r="J166" s="83"/>
      <c r="K166" s="31"/>
      <c r="L166" s="151"/>
      <c r="M166" s="151"/>
    </row>
    <row r="167" spans="1:13" ht="14.25" customHeight="1" x14ac:dyDescent="0.25">
      <c r="B167" s="49"/>
      <c r="C167" s="272" t="s">
        <v>44</v>
      </c>
      <c r="D167" s="282">
        <v>44935</v>
      </c>
      <c r="E167" s="283" t="s">
        <v>45</v>
      </c>
      <c r="F167" s="284">
        <v>8000</v>
      </c>
      <c r="G167" s="272" t="s">
        <v>11</v>
      </c>
      <c r="H167" s="101">
        <v>5603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/>
      <c r="D168" s="282"/>
      <c r="E168" s="283" t="s">
        <v>38</v>
      </c>
      <c r="F168" s="284">
        <v>5500</v>
      </c>
      <c r="G168" s="272" t="s">
        <v>46</v>
      </c>
      <c r="H168" s="101">
        <v>5666</v>
      </c>
      <c r="I168" s="83"/>
      <c r="J168" s="83"/>
      <c r="K168" s="51"/>
      <c r="L168" s="191"/>
      <c r="M168" s="191"/>
    </row>
    <row r="169" spans="1:13" ht="14.1" customHeight="1" thickBot="1" x14ac:dyDescent="0.3">
      <c r="B169" s="49"/>
      <c r="C169" s="272"/>
      <c r="D169" s="282"/>
      <c r="E169" s="283"/>
      <c r="F169" s="284"/>
      <c r="G169" s="272" t="s">
        <v>47</v>
      </c>
      <c r="H169" s="101">
        <v>1693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52" t="s">
        <v>31</v>
      </c>
      <c r="D170" s="285">
        <v>93614</v>
      </c>
      <c r="E170" s="286" t="s">
        <v>57</v>
      </c>
      <c r="F170" s="285">
        <f>F166+F167+F168</f>
        <v>47989</v>
      </c>
      <c r="G170" s="52" t="s">
        <v>5</v>
      </c>
      <c r="H170" s="102">
        <f>SUM(H166:H169)</f>
        <v>34489</v>
      </c>
      <c r="I170" s="83"/>
      <c r="J170" s="83"/>
      <c r="K170" s="51"/>
      <c r="L170" s="191"/>
      <c r="M170" s="191"/>
    </row>
    <row r="171" spans="1:13" ht="12.95" customHeight="1" x14ac:dyDescent="0.25">
      <c r="B171" s="49"/>
      <c r="C171" s="254" t="s">
        <v>95</v>
      </c>
      <c r="D171" s="283"/>
      <c r="E171" s="283"/>
      <c r="F171" s="283"/>
      <c r="G171" s="84"/>
      <c r="H171" s="50"/>
      <c r="I171" s="83"/>
      <c r="J171" s="83"/>
      <c r="K171" s="51"/>
      <c r="L171" s="191"/>
      <c r="M171" s="191"/>
    </row>
    <row r="172" spans="1:13" s="6" customFormat="1" ht="12.95" customHeight="1" x14ac:dyDescent="0.25">
      <c r="B172" s="49"/>
      <c r="C172" s="287" t="s">
        <v>109</v>
      </c>
      <c r="D172" s="84"/>
      <c r="E172" s="84"/>
      <c r="F172" s="84"/>
      <c r="G172" s="84"/>
      <c r="H172" s="41"/>
      <c r="I172" s="80"/>
      <c r="J172" s="80"/>
      <c r="K172" s="42"/>
      <c r="L172" s="80"/>
      <c r="M172" s="80"/>
    </row>
    <row r="173" spans="1:13" s="6" customFormat="1" ht="8.25" customHeight="1" thickBot="1" x14ac:dyDescent="0.3">
      <c r="B173" s="49"/>
      <c r="C173" s="53"/>
      <c r="D173" s="41"/>
      <c r="E173" s="41"/>
      <c r="F173" s="41"/>
      <c r="G173" s="41"/>
      <c r="H173" s="41"/>
      <c r="I173" s="80"/>
      <c r="J173" s="80"/>
      <c r="K173" s="42"/>
      <c r="L173" s="80"/>
      <c r="M173" s="80"/>
    </row>
    <row r="174" spans="1:13" ht="18" customHeight="1" x14ac:dyDescent="0.25">
      <c r="B174" s="426" t="s">
        <v>8</v>
      </c>
      <c r="C174" s="427"/>
      <c r="D174" s="427"/>
      <c r="E174" s="427"/>
      <c r="F174" s="427"/>
      <c r="G174" s="427"/>
      <c r="H174" s="427"/>
      <c r="I174" s="427"/>
      <c r="J174" s="427"/>
      <c r="K174" s="428"/>
      <c r="L174" s="190"/>
      <c r="M174" s="190"/>
    </row>
    <row r="175" spans="1:13" ht="4.5" customHeight="1" thickBot="1" x14ac:dyDescent="0.3">
      <c r="B175" s="54"/>
      <c r="C175" s="55"/>
      <c r="D175" s="55"/>
      <c r="E175" s="55"/>
      <c r="F175" s="55"/>
      <c r="G175" s="55"/>
      <c r="H175" s="55"/>
      <c r="I175" s="86"/>
      <c r="J175" s="86"/>
      <c r="K175" s="56"/>
      <c r="L175" s="86"/>
      <c r="M175" s="86"/>
    </row>
    <row r="176" spans="1:13" ht="48" thickBot="1" x14ac:dyDescent="0.3">
      <c r="A176" s="3"/>
      <c r="B176" s="29"/>
      <c r="C176" s="106" t="s">
        <v>19</v>
      </c>
      <c r="D176" s="178" t="s">
        <v>70</v>
      </c>
      <c r="E176" s="178" t="s">
        <v>115</v>
      </c>
      <c r="F176" s="223" t="str">
        <f>F19</f>
        <v>LANDET KVANTUM UKE 33</v>
      </c>
      <c r="G176" s="69" t="str">
        <f>G19</f>
        <v>LANDET KVANTUM T.O.M UKE 33</v>
      </c>
      <c r="H176" s="69" t="str">
        <f>I19</f>
        <v>RESTKVOTER</v>
      </c>
      <c r="I176" s="92" t="str">
        <f>J19</f>
        <v>LANDET KVANTUM T.O.M. UKE 33 2018</v>
      </c>
      <c r="J176" s="143"/>
      <c r="K176" s="30"/>
      <c r="L176" s="143"/>
      <c r="M176" s="143"/>
    </row>
    <row r="177" spans="1:13" ht="14.1" customHeight="1" x14ac:dyDescent="0.25">
      <c r="B177" s="49"/>
      <c r="C177" s="107" t="s">
        <v>16</v>
      </c>
      <c r="D177" s="227">
        <f t="shared" ref="D177" si="9">D178+D179+D180+D181</f>
        <v>34489</v>
      </c>
      <c r="E177" s="227">
        <f>E178+E179+E180+E181</f>
        <v>39828</v>
      </c>
      <c r="F177" s="227">
        <f>F178+F179+F180+F181</f>
        <v>955.69850999999994</v>
      </c>
      <c r="G177" s="227">
        <f t="shared" ref="G177:H177" si="10">G178+G179+G180+G181</f>
        <v>27088.238530000002</v>
      </c>
      <c r="H177" s="305">
        <f t="shared" si="10"/>
        <v>12739.761469999998</v>
      </c>
      <c r="I177" s="310">
        <f>I178+I179+I180+I181</f>
        <v>22550.58353</v>
      </c>
      <c r="J177" s="80"/>
      <c r="K177" s="57"/>
      <c r="L177" s="192"/>
      <c r="M177" s="192"/>
    </row>
    <row r="178" spans="1:13" ht="14.1" customHeight="1" x14ac:dyDescent="0.25">
      <c r="B178" s="49"/>
      <c r="C178" s="294" t="s">
        <v>74</v>
      </c>
      <c r="D178" s="288">
        <v>21527</v>
      </c>
      <c r="E178" s="288">
        <v>25497</v>
      </c>
      <c r="F178" s="288">
        <v>774.43979999999999</v>
      </c>
      <c r="G178" s="288">
        <v>19856.01557</v>
      </c>
      <c r="H178" s="303">
        <f t="shared" ref="H178:H183" si="11">E178-G178</f>
        <v>5640.9844300000004</v>
      </c>
      <c r="I178" s="308">
        <v>17718.760719999998</v>
      </c>
      <c r="J178" s="80"/>
      <c r="K178" s="57"/>
      <c r="L178" s="192"/>
      <c r="M178" s="192"/>
    </row>
    <row r="179" spans="1:13" ht="14.1" customHeight="1" x14ac:dyDescent="0.25">
      <c r="B179" s="49"/>
      <c r="C179" s="108" t="s">
        <v>11</v>
      </c>
      <c r="D179" s="288">
        <v>5603</v>
      </c>
      <c r="E179" s="288">
        <v>6636</v>
      </c>
      <c r="F179" s="288"/>
      <c r="G179" s="288">
        <v>1865.9486999999999</v>
      </c>
      <c r="H179" s="303">
        <f t="shared" si="11"/>
        <v>4770.0513000000001</v>
      </c>
      <c r="I179" s="308">
        <v>949.17885999999999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47</v>
      </c>
      <c r="D180" s="288">
        <v>1693</v>
      </c>
      <c r="E180" s="288">
        <v>1793</v>
      </c>
      <c r="F180" s="288">
        <v>37.38456</v>
      </c>
      <c r="G180" s="288">
        <v>2382.37871</v>
      </c>
      <c r="H180" s="303">
        <f t="shared" si="11"/>
        <v>-589.37870999999996</v>
      </c>
      <c r="I180" s="308">
        <v>1630.7374299999999</v>
      </c>
      <c r="J180" s="80"/>
      <c r="K180" s="57"/>
      <c r="L180" s="192"/>
      <c r="M180" s="192"/>
    </row>
    <row r="181" spans="1:13" ht="14.25" customHeight="1" thickBot="1" x14ac:dyDescent="0.3">
      <c r="B181" s="49"/>
      <c r="C181" s="410" t="s">
        <v>46</v>
      </c>
      <c r="D181" s="288">
        <v>5666</v>
      </c>
      <c r="E181" s="288">
        <v>5902</v>
      </c>
      <c r="F181" s="288">
        <v>143.87414999999999</v>
      </c>
      <c r="G181" s="288">
        <v>2983.8955500000002</v>
      </c>
      <c r="H181" s="303">
        <f t="shared" si="11"/>
        <v>2918.1044499999998</v>
      </c>
      <c r="I181" s="308">
        <v>2251.90652</v>
      </c>
      <c r="J181" s="80"/>
      <c r="K181" s="57"/>
      <c r="L181" s="192"/>
      <c r="M181" s="192"/>
    </row>
    <row r="182" spans="1:13" ht="14.1" customHeight="1" thickBot="1" x14ac:dyDescent="0.3">
      <c r="B182" s="49"/>
      <c r="C182" s="111" t="s">
        <v>38</v>
      </c>
      <c r="D182" s="289">
        <v>5500</v>
      </c>
      <c r="E182" s="289">
        <v>5500</v>
      </c>
      <c r="F182" s="289">
        <v>0.60199999999999998</v>
      </c>
      <c r="G182" s="289">
        <v>4771.0286599999999</v>
      </c>
      <c r="H182" s="307">
        <f t="shared" si="11"/>
        <v>728.97134000000005</v>
      </c>
      <c r="I182" s="312">
        <v>1913.55196</v>
      </c>
      <c r="J182" s="80"/>
      <c r="K182" s="57"/>
      <c r="L182" s="192"/>
      <c r="M182" s="192"/>
    </row>
    <row r="183" spans="1:13" ht="14.1" customHeight="1" x14ac:dyDescent="0.25">
      <c r="B183" s="49"/>
      <c r="C183" s="107" t="s">
        <v>17</v>
      </c>
      <c r="D183" s="227">
        <v>8000</v>
      </c>
      <c r="E183" s="227">
        <v>8000</v>
      </c>
      <c r="F183" s="227">
        <f>F184+F185</f>
        <v>84.053690000000003</v>
      </c>
      <c r="G183" s="227">
        <f>G184+G185</f>
        <v>2082.7962600000001</v>
      </c>
      <c r="H183" s="305">
        <f t="shared" si="11"/>
        <v>5917.2037399999999</v>
      </c>
      <c r="I183" s="310">
        <f>I184+I185</f>
        <v>2714.2987400000002</v>
      </c>
      <c r="J183" s="80"/>
      <c r="K183" s="57"/>
      <c r="L183" s="192"/>
      <c r="M183" s="192"/>
    </row>
    <row r="184" spans="1:13" ht="14.1" customHeight="1" x14ac:dyDescent="0.25">
      <c r="B184" s="49"/>
      <c r="C184" s="108" t="s">
        <v>29</v>
      </c>
      <c r="D184" s="288"/>
      <c r="E184" s="288"/>
      <c r="F184" s="288">
        <v>36.890940000000001</v>
      </c>
      <c r="G184" s="288">
        <v>292.61259000000001</v>
      </c>
      <c r="H184" s="303"/>
      <c r="I184" s="308">
        <v>1108.80404</v>
      </c>
      <c r="J184" s="80"/>
      <c r="K184" s="57"/>
      <c r="L184" s="192"/>
      <c r="M184" s="192"/>
    </row>
    <row r="185" spans="1:13" ht="14.1" customHeight="1" thickBot="1" x14ac:dyDescent="0.3">
      <c r="B185" s="49"/>
      <c r="C185" s="110" t="s">
        <v>48</v>
      </c>
      <c r="D185" s="229"/>
      <c r="E185" s="229"/>
      <c r="F185" s="229">
        <v>47.162750000000003</v>
      </c>
      <c r="G185" s="229">
        <v>1790.1836699999999</v>
      </c>
      <c r="H185" s="306"/>
      <c r="I185" s="311">
        <v>1605.4947</v>
      </c>
      <c r="J185" s="83"/>
      <c r="K185" s="57"/>
      <c r="L185" s="192"/>
      <c r="M185" s="192"/>
    </row>
    <row r="186" spans="1:13" ht="14.1" customHeight="1" thickBot="1" x14ac:dyDescent="0.3">
      <c r="B186" s="49"/>
      <c r="C186" s="111" t="s">
        <v>13</v>
      </c>
      <c r="D186" s="289">
        <v>10</v>
      </c>
      <c r="E186" s="289">
        <v>10</v>
      </c>
      <c r="F186" s="289"/>
      <c r="G186" s="289">
        <v>0.36840000000000001</v>
      </c>
      <c r="H186" s="307">
        <f>E186-G186</f>
        <v>9.6316000000000006</v>
      </c>
      <c r="I186" s="312">
        <v>0.46079999999999999</v>
      </c>
      <c r="J186" s="80"/>
      <c r="K186" s="57"/>
      <c r="L186" s="192"/>
      <c r="M186" s="192"/>
    </row>
    <row r="187" spans="1:13" ht="14.1" customHeight="1" thickBot="1" x14ac:dyDescent="0.3">
      <c r="B187" s="49"/>
      <c r="C187" s="109" t="s">
        <v>49</v>
      </c>
      <c r="D187" s="228"/>
      <c r="E187" s="228"/>
      <c r="F187" s="228">
        <v>0.60375000000000001</v>
      </c>
      <c r="G187" s="228">
        <v>33.814349999999997</v>
      </c>
      <c r="H187" s="304">
        <f>E187-G187</f>
        <v>-33.814349999999997</v>
      </c>
      <c r="I187" s="309">
        <v>32.810020000000002</v>
      </c>
      <c r="J187" s="80"/>
      <c r="K187" s="57"/>
      <c r="L187" s="192"/>
      <c r="M187" s="192"/>
    </row>
    <row r="188" spans="1:13" ht="16.5" thickBot="1" x14ac:dyDescent="0.3">
      <c r="A188" s="3"/>
      <c r="B188" s="29"/>
      <c r="C188" s="112" t="s">
        <v>9</v>
      </c>
      <c r="D188" s="186">
        <f>D177+D182+D183+D186</f>
        <v>47999</v>
      </c>
      <c r="E188" s="186">
        <f>E177+E182+E183+E186</f>
        <v>53338</v>
      </c>
      <c r="F188" s="186">
        <f>F177+F182+F183+F186+F187</f>
        <v>1040.95795</v>
      </c>
      <c r="G188" s="186">
        <f>G177+G182+G183+G186+G187</f>
        <v>33976.246200000001</v>
      </c>
      <c r="H188" s="200">
        <f>H177+H182+H183+H186+H187</f>
        <v>19361.753799999999</v>
      </c>
      <c r="I188" s="198">
        <f>I177+I182+I183+I186+I187</f>
        <v>27211.70505</v>
      </c>
      <c r="J188" s="177"/>
      <c r="K188" s="57"/>
      <c r="L188" s="192"/>
      <c r="M188" s="192"/>
    </row>
    <row r="189" spans="1:13" ht="14.1" customHeight="1" x14ac:dyDescent="0.25">
      <c r="A189" s="3"/>
      <c r="B189" s="29"/>
      <c r="C189" s="366" t="s">
        <v>75</v>
      </c>
      <c r="D189" s="66"/>
      <c r="E189" s="66"/>
      <c r="F189" s="66"/>
      <c r="G189" s="66"/>
      <c r="H189" s="365"/>
      <c r="I189" s="365"/>
      <c r="J189" s="143"/>
      <c r="K189" s="30"/>
      <c r="L189" s="143"/>
      <c r="M189" s="143"/>
    </row>
    <row r="190" spans="1:13" ht="15.75" thickBot="1" x14ac:dyDescent="0.3">
      <c r="B190" s="58"/>
      <c r="C190" s="409" t="s">
        <v>119</v>
      </c>
      <c r="D190" s="67"/>
      <c r="E190" s="67"/>
      <c r="F190" s="67"/>
      <c r="G190" s="67"/>
      <c r="H190" s="59"/>
      <c r="I190" s="59"/>
      <c r="J190" s="59"/>
      <c r="K190" s="60"/>
      <c r="L190" s="80"/>
      <c r="M190" s="80"/>
    </row>
    <row r="191" spans="1:13" ht="14.1" customHeight="1" thickTop="1" x14ac:dyDescent="0.25"/>
    <row r="192" spans="1:13" s="40" customFormat="1" ht="17.100000000000001" customHeight="1" thickBot="1" x14ac:dyDescent="0.3">
      <c r="A192" s="79"/>
      <c r="B192" s="81"/>
      <c r="C192" s="93" t="s">
        <v>50</v>
      </c>
      <c r="D192" s="81"/>
      <c r="E192" s="81"/>
      <c r="F192" s="81"/>
      <c r="G192" s="81"/>
      <c r="H192" s="81"/>
      <c r="I192" s="81"/>
      <c r="J192" s="81"/>
      <c r="K192" s="79"/>
      <c r="L192" s="79"/>
      <c r="M192" s="79"/>
    </row>
    <row r="193" spans="2:13" ht="17.100000000000001" customHeight="1" thickTop="1" x14ac:dyDescent="0.25">
      <c r="B193" s="429" t="s">
        <v>1</v>
      </c>
      <c r="C193" s="430"/>
      <c r="D193" s="430"/>
      <c r="E193" s="430"/>
      <c r="F193" s="430"/>
      <c r="G193" s="430"/>
      <c r="H193" s="430"/>
      <c r="I193" s="430"/>
      <c r="J193" s="430"/>
      <c r="K193" s="431"/>
      <c r="L193" s="190"/>
      <c r="M193" s="190"/>
    </row>
    <row r="194" spans="2:13" ht="6" customHeight="1" thickBot="1" x14ac:dyDescent="0.3">
      <c r="B194" s="82"/>
      <c r="C194" s="80"/>
      <c r="D194" s="80"/>
      <c r="E194" s="80"/>
      <c r="F194" s="80"/>
      <c r="G194" s="80"/>
      <c r="H194" s="80"/>
      <c r="I194" s="80"/>
      <c r="J194" s="80"/>
      <c r="K194" s="71"/>
      <c r="L194" s="118"/>
      <c r="M194" s="118"/>
    </row>
    <row r="195" spans="2:13" s="3" customFormat="1" ht="14.1" customHeight="1" thickBot="1" x14ac:dyDescent="0.3">
      <c r="B195" s="72"/>
      <c r="C195" s="424" t="s">
        <v>2</v>
      </c>
      <c r="D195" s="425"/>
      <c r="E195"/>
      <c r="F195"/>
      <c r="G195" s="73"/>
      <c r="H195" s="73"/>
      <c r="I195" s="73"/>
      <c r="J195" s="143"/>
      <c r="K195" s="68"/>
      <c r="L195" s="4"/>
      <c r="M195" s="4"/>
    </row>
    <row r="196" spans="2:13" ht="16.5" customHeight="1" x14ac:dyDescent="0.25">
      <c r="B196" s="74"/>
      <c r="C196" s="269" t="s">
        <v>73</v>
      </c>
      <c r="D196" s="270">
        <v>4622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x14ac:dyDescent="0.25">
      <c r="B197" s="74"/>
      <c r="C197" s="272" t="s">
        <v>44</v>
      </c>
      <c r="D197" s="273">
        <v>24433</v>
      </c>
      <c r="E197" s="290"/>
      <c r="F197" s="239"/>
      <c r="G197" s="75"/>
      <c r="H197" s="75"/>
      <c r="I197" s="75"/>
      <c r="J197" s="160"/>
      <c r="K197" s="71"/>
      <c r="L197" s="118"/>
      <c r="M197" s="118"/>
    </row>
    <row r="198" spans="2:13" ht="14.1" customHeight="1" thickBot="1" x14ac:dyDescent="0.3">
      <c r="B198" s="74"/>
      <c r="C198" s="274" t="s">
        <v>28</v>
      </c>
      <c r="D198" s="273">
        <v>382</v>
      </c>
      <c r="E198" s="290"/>
      <c r="F198" s="239"/>
      <c r="G198" s="88"/>
      <c r="H198" s="75"/>
      <c r="I198" s="75"/>
      <c r="J198" s="160"/>
      <c r="K198" s="71"/>
      <c r="L198" s="118"/>
      <c r="M198" s="118"/>
    </row>
    <row r="199" spans="2:13" ht="14.1" customHeight="1" thickBot="1" x14ac:dyDescent="0.3">
      <c r="B199" s="74"/>
      <c r="C199" s="275" t="s">
        <v>31</v>
      </c>
      <c r="D199" s="276">
        <f>SUM(D196:D198)</f>
        <v>29437</v>
      </c>
      <c r="E199" s="290"/>
      <c r="F199"/>
      <c r="G199" s="88"/>
      <c r="H199" s="75"/>
      <c r="I199" s="75"/>
      <c r="J199" s="160"/>
      <c r="K199" s="71"/>
      <c r="L199" s="118"/>
      <c r="M199" s="118"/>
    </row>
    <row r="200" spans="2:13" ht="13.5" customHeight="1" x14ac:dyDescent="0.25">
      <c r="B200" s="82"/>
      <c r="C200" s="291" t="s">
        <v>107</v>
      </c>
      <c r="D200" s="283"/>
      <c r="E200" s="283"/>
      <c r="F200" s="83"/>
      <c r="G200" s="84"/>
      <c r="H200" s="80"/>
      <c r="I200" s="80"/>
      <c r="J200" s="80"/>
      <c r="K200" s="71"/>
      <c r="L200" s="118"/>
      <c r="M200" s="118"/>
    </row>
    <row r="201" spans="2:13" ht="14.25" customHeight="1" x14ac:dyDescent="0.25">
      <c r="B201" s="82"/>
      <c r="C201" s="287" t="s">
        <v>108</v>
      </c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4.1" customHeight="1" thickBot="1" x14ac:dyDescent="0.3">
      <c r="B202" s="82"/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2:13" ht="17.100000000000001" customHeight="1" x14ac:dyDescent="0.25">
      <c r="B203" s="426" t="s">
        <v>8</v>
      </c>
      <c r="C203" s="427"/>
      <c r="D203" s="427"/>
      <c r="E203" s="427"/>
      <c r="F203" s="427"/>
      <c r="G203" s="427"/>
      <c r="H203" s="427"/>
      <c r="I203" s="427"/>
      <c r="J203" s="427"/>
      <c r="K203" s="428"/>
      <c r="L203" s="190"/>
      <c r="M203" s="190"/>
    </row>
    <row r="204" spans="2:13" ht="6" customHeight="1" thickBot="1" x14ac:dyDescent="0.3">
      <c r="B204" s="85"/>
      <c r="C204" s="86"/>
      <c r="D204" s="86"/>
      <c r="E204" s="86"/>
      <c r="F204" s="86"/>
      <c r="G204" s="86"/>
      <c r="H204" s="86"/>
      <c r="I204" s="86"/>
      <c r="J204" s="86"/>
      <c r="K204" s="87"/>
      <c r="L204" s="86"/>
      <c r="M204" s="86"/>
    </row>
    <row r="205" spans="2:13" ht="62.25" customHeight="1" thickBot="1" x14ac:dyDescent="0.3">
      <c r="B205" s="82"/>
      <c r="C205" s="106" t="s">
        <v>19</v>
      </c>
      <c r="D205" s="113" t="s">
        <v>20</v>
      </c>
      <c r="E205" s="69" t="str">
        <f>F19</f>
        <v>LANDET KVANTUM UKE 33</v>
      </c>
      <c r="F205" s="69" t="str">
        <f>G19</f>
        <v>LANDET KVANTUM T.O.M UKE 33</v>
      </c>
      <c r="G205" s="69" t="str">
        <f>I19</f>
        <v>RESTKVOTER</v>
      </c>
      <c r="H205" s="92" t="str">
        <f>J19</f>
        <v>LANDET KVANTUM T.O.M. UKE 33 2018</v>
      </c>
      <c r="I205" s="80"/>
      <c r="J205" s="80"/>
      <c r="K205" s="71"/>
      <c r="L205" s="118"/>
      <c r="M205" s="118"/>
    </row>
    <row r="206" spans="2:13" s="97" customFormat="1" ht="14.1" customHeight="1" thickBot="1" x14ac:dyDescent="0.3">
      <c r="B206" s="94"/>
      <c r="C206" s="111" t="s">
        <v>51</v>
      </c>
      <c r="D206" s="183">
        <v>1100</v>
      </c>
      <c r="E206" s="183">
        <v>17.15241</v>
      </c>
      <c r="F206" s="183">
        <v>681.43092000000001</v>
      </c>
      <c r="G206" s="183">
        <f>D206-F206</f>
        <v>418.56907999999999</v>
      </c>
      <c r="H206" s="220">
        <v>736.39344000000006</v>
      </c>
      <c r="I206" s="95"/>
      <c r="J206" s="162"/>
      <c r="K206" s="96"/>
      <c r="L206" s="100"/>
      <c r="M206" s="100"/>
    </row>
    <row r="207" spans="2:13" ht="14.1" customHeight="1" thickBot="1" x14ac:dyDescent="0.3">
      <c r="B207" s="82"/>
      <c r="C207" s="114" t="s">
        <v>45</v>
      </c>
      <c r="D207" s="183">
        <v>3472</v>
      </c>
      <c r="E207" s="183">
        <v>157.36331000000001</v>
      </c>
      <c r="F207" s="183">
        <v>2509.4140600000001</v>
      </c>
      <c r="G207" s="183">
        <f t="shared" ref="G207:G209" si="12">D207-F207</f>
        <v>962.58593999999994</v>
      </c>
      <c r="H207" s="220">
        <v>3308.0991399999998</v>
      </c>
      <c r="I207" s="105"/>
      <c r="J207" s="105"/>
      <c r="K207" s="71"/>
      <c r="L207" s="118"/>
      <c r="M207" s="118"/>
    </row>
    <row r="208" spans="2:13" s="97" customFormat="1" ht="14.1" customHeight="1" thickBot="1" x14ac:dyDescent="0.3">
      <c r="B208" s="94"/>
      <c r="C208" s="109" t="s">
        <v>36</v>
      </c>
      <c r="D208" s="184">
        <v>50</v>
      </c>
      <c r="E208" s="184"/>
      <c r="F208" s="184">
        <v>2.1101399999999999</v>
      </c>
      <c r="G208" s="183">
        <f t="shared" si="12"/>
        <v>47.889859999999999</v>
      </c>
      <c r="H208" s="221">
        <v>0.51919999999999999</v>
      </c>
      <c r="I208" s="95"/>
      <c r="J208" s="162"/>
      <c r="K208" s="96"/>
      <c r="L208" s="100"/>
      <c r="M208" s="100"/>
    </row>
    <row r="209" spans="2:13" s="97" customFormat="1" ht="14.1" customHeight="1" thickBot="1" x14ac:dyDescent="0.3">
      <c r="B209" s="89"/>
      <c r="C209" s="109" t="s">
        <v>56</v>
      </c>
      <c r="D209" s="184"/>
      <c r="E209" s="184"/>
      <c r="F209" s="184">
        <v>3.4924300000000001</v>
      </c>
      <c r="G209" s="183">
        <f t="shared" si="12"/>
        <v>-3.4924300000000001</v>
      </c>
      <c r="H209" s="221">
        <v>0.85275999999999996</v>
      </c>
      <c r="I209" s="90"/>
      <c r="J209" s="90"/>
      <c r="K209" s="91"/>
      <c r="L209" s="193"/>
      <c r="M209" s="193"/>
    </row>
    <row r="210" spans="2:13" ht="16.5" thickBot="1" x14ac:dyDescent="0.3">
      <c r="B210" s="82"/>
      <c r="C210" s="112" t="s">
        <v>52</v>
      </c>
      <c r="D210" s="185">
        <f>D196</f>
        <v>4622</v>
      </c>
      <c r="E210" s="185">
        <f>SUM(E206:E209)</f>
        <v>174.51572000000002</v>
      </c>
      <c r="F210" s="185">
        <f>SUM(F206:F209)</f>
        <v>3196.4475499999994</v>
      </c>
      <c r="G210" s="185">
        <f>D210-F210</f>
        <v>1425.5524500000006</v>
      </c>
      <c r="H210" s="207">
        <f>H206+H207+H208+H209</f>
        <v>4045.8645400000005</v>
      </c>
      <c r="I210" s="80"/>
      <c r="J210" s="80"/>
      <c r="K210" s="71"/>
      <c r="L210" s="118"/>
      <c r="M210" s="118"/>
    </row>
    <row r="211" spans="2:13" s="70" customFormat="1" ht="9" customHeight="1" x14ac:dyDescent="0.25">
      <c r="B211" s="82"/>
      <c r="C211" s="65"/>
      <c r="D211" s="98"/>
      <c r="E211" s="98"/>
      <c r="F211" s="98"/>
      <c r="G211" s="98"/>
      <c r="H211" s="80"/>
      <c r="I211" s="80"/>
      <c r="J211" s="80"/>
      <c r="K211" s="71"/>
      <c r="L211" s="118"/>
      <c r="M211" s="118"/>
    </row>
    <row r="212" spans="2:13" ht="14.1" customHeight="1" thickBot="1" x14ac:dyDescent="0.3">
      <c r="B212" s="76"/>
      <c r="C212" s="77"/>
      <c r="D212" s="77"/>
      <c r="E212" s="77"/>
      <c r="F212" s="77"/>
      <c r="G212" s="104"/>
      <c r="H212" s="77"/>
      <c r="I212" s="77"/>
      <c r="J212" s="154"/>
      <c r="K212" s="78"/>
      <c r="L212" s="118"/>
      <c r="M212" s="118"/>
    </row>
    <row r="213" spans="2:13" ht="14.1" customHeight="1" thickTop="1" x14ac:dyDescent="0.25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s="79" customFormat="1" ht="17.100000000000001" customHeight="1" thickBot="1" x14ac:dyDescent="0.3">
      <c r="B220" s="81"/>
      <c r="C220" s="93" t="s">
        <v>89</v>
      </c>
      <c r="D220" s="81"/>
      <c r="E220" s="81"/>
      <c r="F220" s="81"/>
      <c r="G220" s="81"/>
      <c r="H220" s="81"/>
      <c r="I220" s="81"/>
      <c r="J220" s="81"/>
    </row>
    <row r="221" spans="2:13" ht="17.100000000000001" customHeight="1" thickTop="1" x14ac:dyDescent="0.25">
      <c r="B221" s="429" t="s">
        <v>1</v>
      </c>
      <c r="C221" s="430"/>
      <c r="D221" s="430"/>
      <c r="E221" s="430"/>
      <c r="F221" s="430"/>
      <c r="G221" s="430"/>
      <c r="H221" s="430"/>
      <c r="I221" s="430"/>
      <c r="J221" s="430"/>
      <c r="K221" s="431"/>
      <c r="L221" s="190"/>
      <c r="M221" s="190"/>
    </row>
    <row r="222" spans="2:13" ht="6" customHeight="1" thickBot="1" x14ac:dyDescent="0.3">
      <c r="B222" s="82"/>
      <c r="C222" s="80"/>
      <c r="D222" s="80"/>
      <c r="E222" s="80"/>
      <c r="F222" s="80"/>
      <c r="G222" s="80"/>
      <c r="H222" s="80"/>
      <c r="I222" s="80"/>
      <c r="J222" s="80"/>
      <c r="K222" s="120"/>
      <c r="L222" s="118"/>
      <c r="M222" s="118"/>
    </row>
    <row r="223" spans="2:13" s="3" customFormat="1" ht="14.1" customHeight="1" thickBot="1" x14ac:dyDescent="0.3">
      <c r="B223" s="142"/>
      <c r="C223" s="424" t="s">
        <v>2</v>
      </c>
      <c r="D223" s="425"/>
      <c r="E223"/>
      <c r="F223"/>
      <c r="G223" s="143"/>
      <c r="H223" s="143"/>
      <c r="I223" s="143"/>
      <c r="J223" s="143"/>
      <c r="K223" s="116"/>
      <c r="L223" s="4"/>
      <c r="M223" s="4"/>
    </row>
    <row r="224" spans="2:13" ht="16.5" customHeight="1" x14ac:dyDescent="0.25">
      <c r="B224" s="145"/>
      <c r="C224" s="269" t="s">
        <v>73</v>
      </c>
      <c r="D224" s="270">
        <v>3536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4" ht="16.5" customHeight="1" x14ac:dyDescent="0.25">
      <c r="B225" s="145"/>
      <c r="C225" s="272" t="s">
        <v>44</v>
      </c>
      <c r="D225" s="273">
        <v>2504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4.1" customHeight="1" thickBot="1" x14ac:dyDescent="0.3">
      <c r="B226" s="145"/>
      <c r="C226" s="272" t="s">
        <v>28</v>
      </c>
      <c r="D226" s="273">
        <v>123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">
      <c r="B227" s="145"/>
      <c r="C227" s="275" t="s">
        <v>31</v>
      </c>
      <c r="D227" s="276">
        <f>SUM(D224:D226)</f>
        <v>6163</v>
      </c>
      <c r="E227" s="290"/>
      <c r="F227"/>
      <c r="G227" s="88"/>
      <c r="H227" s="160"/>
      <c r="I227" s="160"/>
      <c r="J227" s="160"/>
      <c r="K227" s="120"/>
      <c r="L227" s="118"/>
      <c r="M227" s="118"/>
    </row>
    <row r="228" spans="2:14" ht="18.75" customHeight="1" thickBot="1" x14ac:dyDescent="0.3">
      <c r="B228" s="82"/>
      <c r="C228" s="254" t="s">
        <v>121</v>
      </c>
      <c r="D228" s="283"/>
      <c r="E228" s="283"/>
      <c r="F228" s="83"/>
      <c r="G228" s="84"/>
      <c r="H228" s="80"/>
      <c r="I228" s="80"/>
      <c r="J228" s="80"/>
      <c r="K228" s="120"/>
      <c r="L228" s="118"/>
      <c r="M228" s="118"/>
    </row>
    <row r="229" spans="2:14" ht="17.100000000000001" customHeight="1" x14ac:dyDescent="0.25">
      <c r="B229" s="426" t="s">
        <v>8</v>
      </c>
      <c r="C229" s="427"/>
      <c r="D229" s="427"/>
      <c r="E229" s="427"/>
      <c r="F229" s="427"/>
      <c r="G229" s="427"/>
      <c r="H229" s="427"/>
      <c r="I229" s="427"/>
      <c r="J229" s="427"/>
      <c r="K229" s="428"/>
      <c r="L229" s="190"/>
      <c r="M229" s="190"/>
    </row>
    <row r="230" spans="2:14" ht="6" customHeight="1" thickBot="1" x14ac:dyDescent="0.3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4" ht="62.25" customHeight="1" thickBot="1" x14ac:dyDescent="0.3">
      <c r="B231" s="82"/>
      <c r="C231" s="399" t="s">
        <v>90</v>
      </c>
      <c r="D231" s="417" t="s">
        <v>91</v>
      </c>
      <c r="E231" s="399" t="s">
        <v>120</v>
      </c>
      <c r="F231" s="400" t="str">
        <f>E205</f>
        <v>LANDET KVANTUM UKE 33</v>
      </c>
      <c r="G231" s="401" t="str">
        <f>F205</f>
        <v>LANDET KVANTUM T.O.M UKE 33</v>
      </c>
      <c r="H231" s="401" t="s">
        <v>62</v>
      </c>
      <c r="I231" s="402" t="str">
        <f>H205</f>
        <v>LANDET KVANTUM T.O.M. UKE 33 2018</v>
      </c>
      <c r="J231" s="118"/>
      <c r="K231" s="42"/>
      <c r="L231" s="118"/>
      <c r="M231" s="118"/>
      <c r="N231" s="118"/>
    </row>
    <row r="232" spans="2:14" s="97" customFormat="1" ht="14.1" customHeight="1" thickBot="1" x14ac:dyDescent="0.3">
      <c r="B232" s="161"/>
      <c r="C232" s="111" t="s">
        <v>92</v>
      </c>
      <c r="D232" s="456">
        <v>1650</v>
      </c>
      <c r="E232" s="459">
        <v>1650</v>
      </c>
      <c r="F232" s="419">
        <f>SUM(F233:F234)</f>
        <v>0</v>
      </c>
      <c r="G232" s="403">
        <f>SUM(G233:G234)</f>
        <v>1595.15535</v>
      </c>
      <c r="H232" s="453">
        <f>E232-G232</f>
        <v>54.844650000000001</v>
      </c>
      <c r="I232" s="403">
        <f>SUM(I233:I234)</f>
        <v>2085.627</v>
      </c>
      <c r="J232" s="100"/>
      <c r="K232" s="412"/>
      <c r="L232" s="100"/>
      <c r="M232" s="100"/>
      <c r="N232" s="100"/>
    </row>
    <row r="233" spans="2:14" s="97" customFormat="1" ht="14.1" customHeight="1" thickBot="1" x14ac:dyDescent="0.3">
      <c r="B233" s="161"/>
      <c r="C233" s="404" t="s">
        <v>80</v>
      </c>
      <c r="D233" s="457"/>
      <c r="E233" s="460"/>
      <c r="F233" s="420"/>
      <c r="G233" s="405">
        <v>1221.97955</v>
      </c>
      <c r="H233" s="454"/>
      <c r="I233" s="405">
        <v>1637.8375000000001</v>
      </c>
      <c r="J233" s="100"/>
      <c r="K233" s="412"/>
      <c r="L233" s="100"/>
      <c r="M233" s="100"/>
      <c r="N233" s="100"/>
    </row>
    <row r="234" spans="2:14" s="97" customFormat="1" ht="14.1" customHeight="1" thickBot="1" x14ac:dyDescent="0.3">
      <c r="B234" s="161"/>
      <c r="C234" s="404" t="s">
        <v>81</v>
      </c>
      <c r="D234" s="458"/>
      <c r="E234" s="461"/>
      <c r="F234" s="406"/>
      <c r="G234" s="406">
        <v>373.17579999999998</v>
      </c>
      <c r="H234" s="455"/>
      <c r="I234" s="414">
        <v>447.78949999999998</v>
      </c>
      <c r="J234" s="100"/>
      <c r="K234" s="412"/>
      <c r="L234" s="100"/>
      <c r="M234" s="100"/>
      <c r="N234" s="100"/>
    </row>
    <row r="235" spans="2:14" s="97" customFormat="1" ht="14.1" customHeight="1" thickBot="1" x14ac:dyDescent="0.3">
      <c r="B235" s="161"/>
      <c r="C235" s="111" t="s">
        <v>93</v>
      </c>
      <c r="D235" s="456">
        <v>943</v>
      </c>
      <c r="E235" s="459">
        <v>1266</v>
      </c>
      <c r="F235" s="419">
        <f>SUM(F236:F237)</f>
        <v>85.008289999999988</v>
      </c>
      <c r="G235" s="403">
        <f>SUM(G236:G237)</f>
        <v>1109.29231</v>
      </c>
      <c r="H235" s="453">
        <f>E235-G235</f>
        <v>156.70768999999996</v>
      </c>
      <c r="I235" s="403">
        <f>SUM(I236:I237)</f>
        <v>1517.50721</v>
      </c>
      <c r="J235" s="100"/>
      <c r="K235" s="412"/>
      <c r="L235" s="100"/>
      <c r="M235" s="100"/>
      <c r="N235" s="100"/>
    </row>
    <row r="236" spans="2:14" s="97" customFormat="1" ht="14.1" customHeight="1" thickBot="1" x14ac:dyDescent="0.3">
      <c r="B236" s="161"/>
      <c r="C236" s="404" t="s">
        <v>80</v>
      </c>
      <c r="D236" s="457"/>
      <c r="E236" s="460"/>
      <c r="F236" s="420">
        <v>69.896289999999993</v>
      </c>
      <c r="G236" s="405">
        <v>855.45901000000003</v>
      </c>
      <c r="H236" s="454"/>
      <c r="I236" s="405">
        <v>1268.3726999999999</v>
      </c>
      <c r="J236" s="100"/>
      <c r="K236" s="412"/>
      <c r="L236" s="100"/>
      <c r="M236" s="100"/>
      <c r="N236" s="100"/>
    </row>
    <row r="237" spans="2:14" s="97" customFormat="1" ht="14.1" customHeight="1" thickBot="1" x14ac:dyDescent="0.3">
      <c r="B237" s="161"/>
      <c r="C237" s="404" t="s">
        <v>81</v>
      </c>
      <c r="D237" s="458"/>
      <c r="E237" s="461"/>
      <c r="F237" s="406">
        <v>15.112</v>
      </c>
      <c r="G237" s="406">
        <v>253.83330000000001</v>
      </c>
      <c r="H237" s="455"/>
      <c r="I237" s="414">
        <v>249.13451000000001</v>
      </c>
      <c r="J237" s="100"/>
      <c r="K237" s="412"/>
      <c r="L237" s="100"/>
      <c r="M237" s="100"/>
      <c r="N237" s="100"/>
    </row>
    <row r="238" spans="2:14" s="97" customFormat="1" ht="14.1" customHeight="1" thickBot="1" x14ac:dyDescent="0.3">
      <c r="B238" s="161"/>
      <c r="C238" s="111" t="s">
        <v>94</v>
      </c>
      <c r="D238" s="456">
        <v>943</v>
      </c>
      <c r="E238" s="459">
        <v>1143</v>
      </c>
      <c r="F238" s="419">
        <f>SUM(F239:F240)</f>
        <v>0</v>
      </c>
      <c r="G238" s="403">
        <f>SUM(G239:G240)</f>
        <v>0</v>
      </c>
      <c r="H238" s="453">
        <f>E238-G238</f>
        <v>1143</v>
      </c>
      <c r="I238" s="403">
        <f>SUM(I239:I240)</f>
        <v>0</v>
      </c>
      <c r="J238" s="100"/>
      <c r="K238" s="412"/>
      <c r="L238" s="100"/>
      <c r="M238" s="100"/>
      <c r="N238" s="100"/>
    </row>
    <row r="239" spans="2:14" s="97" customFormat="1" ht="14.1" customHeight="1" thickBot="1" x14ac:dyDescent="0.3">
      <c r="B239" s="161"/>
      <c r="C239" s="404" t="s">
        <v>80</v>
      </c>
      <c r="D239" s="457"/>
      <c r="E239" s="460"/>
      <c r="F239" s="420"/>
      <c r="G239" s="405"/>
      <c r="H239" s="454"/>
      <c r="I239" s="405"/>
      <c r="J239" s="100"/>
      <c r="K239" s="412"/>
      <c r="L239" s="100"/>
      <c r="M239" s="100"/>
      <c r="N239" s="100"/>
    </row>
    <row r="240" spans="2:14" s="97" customFormat="1" ht="14.1" customHeight="1" thickBot="1" x14ac:dyDescent="0.3">
      <c r="B240" s="161"/>
      <c r="C240" s="404" t="s">
        <v>81</v>
      </c>
      <c r="D240" s="458"/>
      <c r="E240" s="461"/>
      <c r="F240" s="406"/>
      <c r="G240" s="406"/>
      <c r="H240" s="455"/>
      <c r="I240" s="414"/>
      <c r="J240" s="100"/>
      <c r="K240" s="412"/>
      <c r="L240" s="100"/>
      <c r="M240" s="100"/>
      <c r="N240" s="100"/>
    </row>
    <row r="241" spans="2:14" s="97" customFormat="1" ht="14.1" customHeight="1" thickBot="1" x14ac:dyDescent="0.3">
      <c r="B241" s="89"/>
      <c r="C241" s="109" t="s">
        <v>56</v>
      </c>
      <c r="D241" s="411"/>
      <c r="E241" s="421"/>
      <c r="F241" s="221"/>
      <c r="G241" s="221"/>
      <c r="H241" s="407"/>
      <c r="I241" s="415"/>
      <c r="J241" s="100"/>
      <c r="K241" s="413"/>
      <c r="L241" s="193"/>
      <c r="M241" s="193"/>
      <c r="N241" s="193"/>
    </row>
    <row r="242" spans="2:14" ht="16.5" thickBot="1" x14ac:dyDescent="0.3">
      <c r="B242" s="82"/>
      <c r="C242" s="112" t="s">
        <v>52</v>
      </c>
      <c r="D242" s="418">
        <f>SUM(D232:D241)</f>
        <v>3536</v>
      </c>
      <c r="E242" s="422">
        <f>SUM(E232:E241)</f>
        <v>4059</v>
      </c>
      <c r="F242" s="185">
        <f>F232+F235+F238+F241</f>
        <v>85.008289999999988</v>
      </c>
      <c r="G242" s="185">
        <f>G232+G235+G238+G241</f>
        <v>2704.4476599999998</v>
      </c>
      <c r="H242" s="408">
        <f>SUM(H232:H241)</f>
        <v>1354.55234</v>
      </c>
      <c r="I242" s="416">
        <f>I232+I235+I238+I241</f>
        <v>3603.1342100000002</v>
      </c>
      <c r="J242" s="118"/>
      <c r="K242" s="42"/>
      <c r="L242" s="118"/>
      <c r="M242" s="118"/>
      <c r="N242" s="118"/>
    </row>
    <row r="243" spans="2:14" s="70" customFormat="1" ht="9" customHeight="1" x14ac:dyDescent="0.25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4" ht="14.1" customHeight="1" thickBot="1" x14ac:dyDescent="0.3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4" ht="20.25" customHeight="1" thickTop="1" x14ac:dyDescent="0.25">
      <c r="B245" s="70"/>
      <c r="C245" s="70"/>
      <c r="D245" s="70"/>
      <c r="E245" s="70"/>
      <c r="F245" s="70"/>
      <c r="G245" s="70"/>
      <c r="H245" s="70"/>
      <c r="K245" s="70"/>
    </row>
    <row r="246" spans="2:14" ht="20.25" customHeight="1" x14ac:dyDescent="0.25"/>
    <row r="247" spans="2:14" ht="14.1" hidden="1" customHeight="1" x14ac:dyDescent="0.25"/>
    <row r="248" spans="2:14" ht="14.1" hidden="1" customHeight="1" x14ac:dyDescent="0.25"/>
    <row r="249" spans="2:14" ht="14.1" hidden="1" customHeight="1" x14ac:dyDescent="0.25">
      <c r="G249" s="64"/>
    </row>
    <row r="250" spans="2:14" ht="14.1" hidden="1" customHeight="1" x14ac:dyDescent="0.25">
      <c r="F250" s="64"/>
    </row>
    <row r="251" spans="2:14" ht="14.1" hidden="1" customHeight="1" x14ac:dyDescent="0.25"/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H235:H237"/>
    <mergeCell ref="H238:H240"/>
    <mergeCell ref="D235:D237"/>
    <mergeCell ref="D238:D240"/>
    <mergeCell ref="B221:K221"/>
    <mergeCell ref="C223:D223"/>
    <mergeCell ref="B229:K229"/>
    <mergeCell ref="D232:D234"/>
    <mergeCell ref="H232:H234"/>
    <mergeCell ref="E232:E234"/>
    <mergeCell ref="E235:E237"/>
    <mergeCell ref="E238:E240"/>
    <mergeCell ref="B2:K2"/>
    <mergeCell ref="B7:K7"/>
    <mergeCell ref="C9:D9"/>
    <mergeCell ref="E9:F9"/>
    <mergeCell ref="G9:H9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7:D107"/>
    <mergeCell ref="E107:F107"/>
    <mergeCell ref="G107:H107"/>
    <mergeCell ref="B115:K115"/>
    <mergeCell ref="B163:K163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33
&amp;"-,Normal"&amp;11(iht. motatte landings- og sluttsedler fra fiskesalgslagene; alle tallstørrelser i hele tonn)&amp;R20.08.2019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UKE_33_2019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2019-07-17T10:57:55Z</cp:lastPrinted>
  <dcterms:created xsi:type="dcterms:W3CDTF">2011-07-06T12:13:20Z</dcterms:created>
  <dcterms:modified xsi:type="dcterms:W3CDTF">2019-08-20T11:37:24Z</dcterms:modified>
</cp:coreProperties>
</file>