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 Nettfisken\Nettfisken\"/>
    </mc:Choice>
  </mc:AlternateContent>
  <bookViews>
    <workbookView xWindow="0" yWindow="0" windowWidth="14700" windowHeight="11685" tabRatio="413"/>
  </bookViews>
  <sheets>
    <sheet name="UKE_48_2015" sheetId="1" r:id="rId1"/>
  </sheets>
  <definedNames>
    <definedName name="_xlnm.Print_Area" localSheetId="0">UKE_48_2015!$A$1:$L$217</definedName>
    <definedName name="Z_14D440E4_F18A_4F78_9989_38C1B133222D_.wvu.Cols" localSheetId="0" hidden="1">UKE_48_2015!#REF!</definedName>
    <definedName name="Z_14D440E4_F18A_4F78_9989_38C1B133222D_.wvu.PrintArea" localSheetId="0" hidden="1">UKE_48_2015!$B$1:$L$217</definedName>
    <definedName name="Z_14D440E4_F18A_4F78_9989_38C1B133222D_.wvu.Rows" localSheetId="0" hidden="1">UKE_48_2015!$329:$1048576,UKE_48_2015!$218:$328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92" i="1" l="1"/>
  <c r="F34" i="1"/>
  <c r="F30" i="1"/>
  <c r="F32" i="1"/>
  <c r="E32" i="1"/>
  <c r="E25" i="1"/>
  <c r="F33" i="1"/>
  <c r="E87" i="1" l="1"/>
  <c r="D104" i="1" l="1"/>
  <c r="E92" i="1" l="1"/>
  <c r="E91" i="1" s="1"/>
  <c r="F91" i="1"/>
  <c r="G160" i="1" l="1"/>
  <c r="E24" i="1" l="1"/>
  <c r="G98" i="1" l="1"/>
  <c r="F134" i="1" l="1"/>
  <c r="I32" i="1" l="1"/>
  <c r="H134" i="1" l="1"/>
  <c r="G102" i="1" l="1"/>
  <c r="G42" i="1" l="1"/>
  <c r="E134" i="1"/>
  <c r="E21" i="1" l="1"/>
  <c r="E42" i="1" s="1"/>
  <c r="H214" i="1" l="1"/>
  <c r="F214" i="1" l="1"/>
  <c r="E189" i="1"/>
  <c r="F189" i="1"/>
  <c r="D92" i="1"/>
  <c r="F81" i="1"/>
  <c r="H189" i="1" l="1"/>
  <c r="H37" i="1" l="1"/>
  <c r="G100" i="1" l="1"/>
  <c r="H63" i="1" l="1"/>
  <c r="H69" i="1" s="1"/>
  <c r="G141" i="1" l="1"/>
  <c r="F63" i="1"/>
  <c r="H163" i="1" l="1"/>
  <c r="G214" i="1" l="1"/>
  <c r="E214" i="1"/>
  <c r="H209" i="1"/>
  <c r="G209" i="1"/>
  <c r="F209" i="1"/>
  <c r="E209" i="1"/>
  <c r="D203" i="1"/>
  <c r="G191" i="1"/>
  <c r="G190" i="1"/>
  <c r="G187" i="1"/>
  <c r="G186" i="1"/>
  <c r="G185" i="1"/>
  <c r="G184" i="1"/>
  <c r="G183" i="1"/>
  <c r="G182" i="1"/>
  <c r="G181" i="1"/>
  <c r="H180" i="1"/>
  <c r="H192" i="1" s="1"/>
  <c r="F180" i="1"/>
  <c r="F192" i="1" s="1"/>
  <c r="E180" i="1"/>
  <c r="E192" i="1" s="1"/>
  <c r="D180" i="1"/>
  <c r="D192" i="1" s="1"/>
  <c r="H179" i="1"/>
  <c r="G179" i="1"/>
  <c r="F179" i="1"/>
  <c r="E179" i="1"/>
  <c r="H173" i="1"/>
  <c r="F173" i="1"/>
  <c r="D173" i="1"/>
  <c r="F163" i="1"/>
  <c r="G163" i="1" s="1"/>
  <c r="E163" i="1"/>
  <c r="D163" i="1"/>
  <c r="G162" i="1"/>
  <c r="G161" i="1"/>
  <c r="H159" i="1"/>
  <c r="G159" i="1"/>
  <c r="F159" i="1"/>
  <c r="E159" i="1"/>
  <c r="G140" i="1"/>
  <c r="G139" i="1"/>
  <c r="G138" i="1"/>
  <c r="G137" i="1"/>
  <c r="D134" i="1"/>
  <c r="G134" i="1" s="1"/>
  <c r="G133" i="1"/>
  <c r="G132" i="1"/>
  <c r="G131" i="1"/>
  <c r="G130" i="1"/>
  <c r="H129" i="1"/>
  <c r="H128" i="1" s="1"/>
  <c r="F129" i="1"/>
  <c r="E129" i="1"/>
  <c r="D129" i="1"/>
  <c r="D128" i="1"/>
  <c r="G127" i="1"/>
  <c r="G126" i="1"/>
  <c r="G125" i="1"/>
  <c r="G124" i="1"/>
  <c r="H123" i="1"/>
  <c r="F123" i="1"/>
  <c r="E123" i="1"/>
  <c r="D123" i="1"/>
  <c r="D142" i="1" s="1"/>
  <c r="H122" i="1"/>
  <c r="G122" i="1"/>
  <c r="F122" i="1"/>
  <c r="E122" i="1"/>
  <c r="H117" i="1"/>
  <c r="F117" i="1"/>
  <c r="D117" i="1"/>
  <c r="G103" i="1"/>
  <c r="G101" i="1"/>
  <c r="G99" i="1"/>
  <c r="G97" i="1"/>
  <c r="G96" i="1"/>
  <c r="G95" i="1"/>
  <c r="G94" i="1"/>
  <c r="G93" i="1"/>
  <c r="H92" i="1"/>
  <c r="H91" i="1" s="1"/>
  <c r="D91" i="1"/>
  <c r="G90" i="1"/>
  <c r="G89" i="1"/>
  <c r="H88" i="1"/>
  <c r="F88" i="1"/>
  <c r="F104" i="1" s="1"/>
  <c r="E88" i="1"/>
  <c r="E104" i="1" s="1"/>
  <c r="D88" i="1"/>
  <c r="H87" i="1"/>
  <c r="G87" i="1"/>
  <c r="F87" i="1"/>
  <c r="H81" i="1"/>
  <c r="D81" i="1"/>
  <c r="G67" i="1"/>
  <c r="F69" i="1"/>
  <c r="G69" i="1" s="1"/>
  <c r="E63" i="1"/>
  <c r="E69" i="1" s="1"/>
  <c r="H59" i="1"/>
  <c r="G59" i="1"/>
  <c r="F59" i="1"/>
  <c r="E59" i="1"/>
  <c r="H41" i="1"/>
  <c r="H40" i="1"/>
  <c r="H39" i="1"/>
  <c r="H38" i="1"/>
  <c r="H36" i="1"/>
  <c r="H35" i="1"/>
  <c r="H34" i="1"/>
  <c r="H33" i="1"/>
  <c r="D32" i="1"/>
  <c r="H31" i="1"/>
  <c r="H30" i="1"/>
  <c r="H29" i="1"/>
  <c r="H28" i="1"/>
  <c r="H27" i="1"/>
  <c r="H26" i="1"/>
  <c r="I25" i="1"/>
  <c r="F25" i="1"/>
  <c r="F24" i="1" s="1"/>
  <c r="D25" i="1"/>
  <c r="H23" i="1"/>
  <c r="H22" i="1"/>
  <c r="I21" i="1"/>
  <c r="F21" i="1"/>
  <c r="D21" i="1"/>
  <c r="H14" i="1"/>
  <c r="F14" i="1"/>
  <c r="D14" i="1"/>
  <c r="D24" i="1" l="1"/>
  <c r="D42" i="1" s="1"/>
  <c r="H104" i="1"/>
  <c r="F42" i="1"/>
  <c r="G123" i="1"/>
  <c r="I24" i="1"/>
  <c r="I42" i="1" s="1"/>
  <c r="G92" i="1"/>
  <c r="G91" i="1" s="1"/>
  <c r="G88" i="1"/>
  <c r="H21" i="1"/>
  <c r="H32" i="1"/>
  <c r="H25" i="1"/>
  <c r="G129" i="1"/>
  <c r="F128" i="1"/>
  <c r="G128" i="1" s="1"/>
  <c r="H142" i="1"/>
  <c r="G63" i="1"/>
  <c r="G180" i="1"/>
  <c r="G192" i="1" s="1"/>
  <c r="G142" i="1" l="1"/>
  <c r="F142" i="1"/>
  <c r="G104" i="1"/>
  <c r="H24" i="1"/>
  <c r="H42" i="1" s="1"/>
  <c r="E128" i="1" l="1"/>
  <c r="E142" i="1" s="1"/>
</calcChain>
</file>

<file path=xl/sharedStrings.xml><?xml version="1.0" encoding="utf-8"?>
<sst xmlns="http://schemas.openxmlformats.org/spreadsheetml/2006/main" count="233" uniqueCount="116">
  <si>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</si>
  <si>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</si>
  <si>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</si>
  <si>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</si>
  <si>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</si>
  <si>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</si>
  <si>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</si>
  <si>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</si>
  <si>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</si>
  <si>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</si>
  <si>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</si>
  <si>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</si>
  <si>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</si>
  <si>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</si>
  <si>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</si>
  <si>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</si>
  <si>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</si>
  <si>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</si>
  <si>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</si>
  <si>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</si>
  <si>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</si>
  <si>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</si>
  <si>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</si>
  <si>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</si>
  <si>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</si>
  <si>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</si>
  <si>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</si>
  <si>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</si>
  <si>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</si>
  <si>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</si>
  <si>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</si>
  <si>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</si>
  <si>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</si>
  <si>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</si>
  <si>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</si>
  <si>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</si>
  <si>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</si>
  <si>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</si>
  <si>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</si>
  <si>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</si>
  <si>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</si>
  <si>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</si>
  <si>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</si>
  <si>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</si>
  <si>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</si>
  <si>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</si>
  <si>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</si>
  <si>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</si>
  <si>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</si>
  <si>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</si>
  <si>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</si>
  <si>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</si>
  <si>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</si>
  <si>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</si>
  <si>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</si>
  <si>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</si>
  <si>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</si>
  <si>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</si>
  <si>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</si>
  <si>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</si>
  <si>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</si>
  <si>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</si>
  <si>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</si>
  <si>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</si>
  <si>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</si>
  <si>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</si>
  <si>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</si>
  <si>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</si>
  <si>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</si>
  <si>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</si>
  <si>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</si>
  <si>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</si>
  <si>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</si>
  <si>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</si>
  <si>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</si>
  <si>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</si>
  <si>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</si>
  <si>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</si>
  <si>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</si>
  <si>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</si>
  <si>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</si>
  <si>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</si>
  <si>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</si>
  <si>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</si>
  <si>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</si>
  <si>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</si>
  <si>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</si>
  <si>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</si>
  <si>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</si>
  <si>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</si>
  <si>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</si>
  <si>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</si>
  <si>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</si>
  <si>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</si>
  <si>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</si>
  <si>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</si>
  <si>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</si>
  <si>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</si>
  <si>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</si>
  <si>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</si>
  <si>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</si>
  <si>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</si>
  <si>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</si>
  <si>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startet 06.04.2015</t>
    </r>
  </si>
  <si>
    <t xml:space="preserve"> </t>
  </si>
  <si>
    <t>Det er avsatt 548 tonn til forsknings- og undervisningssformål og 300 tonn til fangst innenfor ungdomsfiskeordningen</t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</si>
  <si>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startet 07.09.2015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</si>
  <si>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54 tonn, men det legges til grunn at hele avsetningen tas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</si>
  <si>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3 053 tonn avsatt tredjelandskvote er ubenyttet og tilbakeført til norsk kvote, norsk kvote blir da: 111 947 tonn</t>
    </r>
  </si>
  <si>
    <t>Det var oprinnelig avsatt 749 tonn til forsknings- og undervisningssformål, 7 000 tonn til fangst innenfor ungdomsfiskeordningen og rekreasjonsfiske, 3 000 tonn til oppfølging av Kystfiskeutvalget og 500 tonn til innblanding av torsk i loddefisket, forventede restkvoter på disse avsetningene (4 230 tonn) ble refordelt til kystfiskeflåten (ferskfiskordningen) 4. november 2015</t>
  </si>
  <si>
    <t>LANDET KVANTUM UKE 48</t>
  </si>
  <si>
    <t>LANDET KVANTUM T.O.M UKE 48</t>
  </si>
  <si>
    <t>LANDET KVANTUM T.O.M. UKE 48 2014</t>
  </si>
  <si>
    <r>
      <t xml:space="preserve">3 </t>
    </r>
    <r>
      <rPr>
        <sz val="9"/>
        <color theme="1"/>
        <rFont val="Calibri"/>
        <family val="2"/>
      </rPr>
      <t>Registrert rekreasjonsfiske utgjør 843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</si>
  <si>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408 tonn, men det legges til grunn at hele avsetningen tas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</si>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</sst>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4" applyNumberFormat="0" applyFill="0" applyAlignment="0" applyProtection="0"/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7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8" applyNumberFormat="0" applyAlignment="0" applyProtection="0"/>
    <xf numFmtId="0" fontId="53" fillId="0" borderId="0" applyNumberFormat="0" applyFill="0" applyBorder="0" applyAlignment="0" applyProtection="0"/>
    <xf numFmtId="0" fontId="17" fillId="9" borderId="4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0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19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 applyAlignment="1">
      <alignment vertical="center"/>
    </xf>
    <xf numFmtId="3" fontId="0" fillId="0" borderId="40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39" xfId="0" applyNumberFormat="1" applyBorder="1" applyAlignment="1">
      <alignment horizontal="right" vertical="center" indent="1"/>
    </xf>
    <xf numFmtId="3" fontId="0" fillId="0" borderId="4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0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39" xfId="0" applyNumberFormat="1" applyFont="1" applyBorder="1" applyAlignment="1">
      <alignment horizontal="right" vertical="center" indent="1"/>
    </xf>
    <xf numFmtId="3" fontId="0" fillId="0" borderId="41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33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1" xfId="0" applyNumberFormat="1" applyFont="1" applyFill="1" applyBorder="1" applyAlignment="1">
      <alignment vertical="center" wrapText="1"/>
    </xf>
    <xf numFmtId="0" fontId="5" fillId="0" borderId="4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8" fillId="4" borderId="56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4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1" fillId="0" borderId="53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23" fillId="0" borderId="61" xfId="0" applyFont="1" applyBorder="1" applyAlignment="1">
      <alignment vertical="center" wrapText="1"/>
    </xf>
    <xf numFmtId="0" fontId="24" fillId="4" borderId="63" xfId="0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62" xfId="1" applyNumberFormat="1" applyFont="1" applyFill="1" applyBorder="1" applyAlignment="1">
      <alignment vertical="center"/>
    </xf>
    <xf numFmtId="3" fontId="23" fillId="0" borderId="60" xfId="0" applyNumberFormat="1" applyFont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59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11" fillId="0" borderId="64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5" fillId="0" borderId="64" xfId="0" applyNumberFormat="1" applyFont="1" applyBorder="1" applyAlignment="1">
      <alignment vertical="center" wrapText="1"/>
    </xf>
    <xf numFmtId="3" fontId="5" fillId="0" borderId="57" xfId="0" applyNumberFormat="1" applyFont="1" applyBorder="1" applyAlignment="1">
      <alignment vertical="center" wrapText="1"/>
    </xf>
    <xf numFmtId="3" fontId="12" fillId="0" borderId="64" xfId="0" applyNumberFormat="1" applyFont="1" applyBorder="1" applyAlignment="1">
      <alignment vertical="center" wrapText="1"/>
    </xf>
    <xf numFmtId="3" fontId="12" fillId="0" borderId="57" xfId="0" applyNumberFormat="1" applyFont="1" applyBorder="1" applyAlignment="1">
      <alignment vertical="center" wrapText="1"/>
    </xf>
    <xf numFmtId="3" fontId="5" fillId="0" borderId="65" xfId="0" applyNumberFormat="1" applyFont="1" applyBorder="1" applyAlignment="1">
      <alignment vertical="center" wrapText="1"/>
    </xf>
    <xf numFmtId="3" fontId="5" fillId="0" borderId="58" xfId="0" applyNumberFormat="1" applyFont="1" applyBorder="1" applyAlignment="1">
      <alignment vertical="center" wrapText="1"/>
    </xf>
    <xf numFmtId="3" fontId="12" fillId="0" borderId="65" xfId="0" applyNumberFormat="1" applyFont="1" applyBorder="1" applyAlignment="1">
      <alignment vertical="center" wrapText="1"/>
    </xf>
    <xf numFmtId="3" fontId="12" fillId="0" borderId="58" xfId="0" applyNumberFormat="1" applyFont="1" applyBorder="1" applyAlignment="1">
      <alignment vertical="center" wrapText="1"/>
    </xf>
    <xf numFmtId="3" fontId="8" fillId="4" borderId="73" xfId="0" applyNumberFormat="1" applyFont="1" applyFill="1" applyBorder="1" applyAlignment="1">
      <alignment vertical="center" wrapText="1"/>
    </xf>
    <xf numFmtId="0" fontId="24" fillId="4" borderId="74" xfId="0" applyFont="1" applyFill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3" fontId="11" fillId="0" borderId="76" xfId="0" applyNumberFormat="1" applyFont="1" applyBorder="1" applyAlignment="1">
      <alignment vertical="center" wrapText="1"/>
    </xf>
    <xf numFmtId="3" fontId="11" fillId="0" borderId="77" xfId="0" applyNumberFormat="1" applyFont="1" applyBorder="1" applyAlignment="1">
      <alignment vertical="center" wrapText="1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8" fillId="4" borderId="0" xfId="0" applyNumberFormat="1" applyFont="1" applyFill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3" fontId="23" fillId="0" borderId="78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11" fillId="0" borderId="76" xfId="0" applyNumberFormat="1" applyFont="1" applyFill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5" fillId="0" borderId="76" xfId="0" applyNumberFormat="1" applyFont="1" applyBorder="1" applyAlignment="1">
      <alignment vertical="center" wrapText="1"/>
    </xf>
    <xf numFmtId="3" fontId="5" fillId="0" borderId="77" xfId="0" applyNumberFormat="1" applyFont="1" applyBorder="1" applyAlignment="1">
      <alignment vertical="center" wrapText="1"/>
    </xf>
    <xf numFmtId="3" fontId="23" fillId="0" borderId="82" xfId="0" applyNumberFormat="1" applyFont="1" applyBorder="1" applyAlignment="1">
      <alignment vertical="center" wrapText="1"/>
    </xf>
    <xf numFmtId="3" fontId="12" fillId="0" borderId="76" xfId="0" applyNumberFormat="1" applyFont="1" applyBorder="1" applyAlignment="1">
      <alignment vertical="center" wrapText="1"/>
    </xf>
    <xf numFmtId="3" fontId="12" fillId="0" borderId="77" xfId="0" applyNumberFormat="1" applyFont="1" applyBorder="1" applyAlignment="1">
      <alignment vertical="center" wrapText="1"/>
    </xf>
    <xf numFmtId="3" fontId="22" fillId="0" borderId="31" xfId="0" applyNumberFormat="1" applyFont="1" applyFill="1" applyBorder="1" applyAlignment="1">
      <alignment vertical="center"/>
    </xf>
    <xf numFmtId="3" fontId="22" fillId="0" borderId="78" xfId="0" applyNumberFormat="1" applyFont="1" applyFill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68" xfId="0" applyNumberFormat="1" applyFont="1" applyFill="1" applyBorder="1" applyAlignment="1">
      <alignment vertical="center"/>
    </xf>
    <xf numFmtId="3" fontId="22" fillId="0" borderId="68" xfId="0" applyNumberFormat="1" applyFont="1" applyFill="1" applyBorder="1" applyAlignment="1">
      <alignment vertical="center"/>
    </xf>
    <xf numFmtId="3" fontId="0" fillId="0" borderId="77" xfId="0" applyNumberFormat="1" applyFont="1" applyFill="1" applyBorder="1" applyAlignment="1">
      <alignment vertical="center"/>
    </xf>
    <xf numFmtId="3" fontId="22" fillId="0" borderId="51" xfId="0" applyNumberFormat="1" applyFont="1" applyFill="1" applyBorder="1" applyAlignment="1">
      <alignment vertical="center"/>
    </xf>
    <xf numFmtId="3" fontId="22" fillId="0" borderId="62" xfId="0" applyNumberFormat="1" applyFont="1" applyFill="1" applyBorder="1" applyAlignment="1">
      <alignment vertical="center"/>
    </xf>
    <xf numFmtId="3" fontId="11" fillId="0" borderId="53" xfId="0" applyNumberFormat="1" applyFont="1" applyFill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0" fillId="0" borderId="0" xfId="0" applyNumberFormat="1" applyBorder="1"/>
    <xf numFmtId="3" fontId="11" fillId="0" borderId="69" xfId="0" applyNumberFormat="1" applyFont="1" applyFill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6" xfId="0" applyNumberFormat="1" applyFont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3" fontId="55" fillId="0" borderId="64" xfId="0" applyNumberFormat="1" applyFont="1" applyBorder="1" applyAlignment="1">
      <alignment vertical="center" wrapText="1"/>
    </xf>
    <xf numFmtId="3" fontId="23" fillId="0" borderId="28" xfId="0" applyNumberFormat="1" applyFont="1" applyBorder="1" applyAlignment="1">
      <alignment vertical="center" wrapText="1"/>
    </xf>
    <xf numFmtId="3" fontId="23" fillId="0" borderId="84" xfId="0" applyNumberFormat="1" applyFont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55" fillId="0" borderId="65" xfId="0" applyNumberFormat="1" applyFont="1" applyBorder="1" applyAlignment="1">
      <alignment vertical="center" wrapText="1"/>
    </xf>
    <xf numFmtId="3" fontId="23" fillId="0" borderId="85" xfId="0" applyNumberFormat="1" applyFont="1" applyBorder="1" applyAlignment="1">
      <alignment vertical="center" wrapText="1"/>
    </xf>
    <xf numFmtId="3" fontId="23" fillId="0" borderId="79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6" xfId="0" applyNumberFormat="1" applyFont="1" applyFill="1" applyBorder="1" applyAlignment="1">
      <alignment vertical="center" wrapText="1"/>
    </xf>
    <xf numFmtId="3" fontId="5" fillId="0" borderId="77" xfId="0" applyNumberFormat="1" applyFont="1" applyFill="1" applyBorder="1" applyAlignment="1">
      <alignment vertical="center" wrapText="1"/>
    </xf>
    <xf numFmtId="3" fontId="12" fillId="0" borderId="76" xfId="0" applyNumberFormat="1" applyFont="1" applyFill="1" applyBorder="1" applyAlignment="1">
      <alignment vertical="center" wrapText="1"/>
    </xf>
    <xf numFmtId="3" fontId="11" fillId="0" borderId="77" xfId="0" applyNumberFormat="1" applyFont="1" applyFill="1" applyBorder="1" applyAlignment="1">
      <alignment vertical="center" wrapText="1"/>
    </xf>
    <xf numFmtId="3" fontId="5" fillId="0" borderId="69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83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1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1" fillId="0" borderId="81" xfId="0" applyNumberFormat="1" applyFont="1" applyFill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23" fillId="0" borderId="71" xfId="0" applyNumberFormat="1" applyFont="1" applyBorder="1" applyAlignment="1">
      <alignment vertical="center" wrapText="1"/>
    </xf>
    <xf numFmtId="3" fontId="23" fillId="0" borderId="72" xfId="0" applyNumberFormat="1" applyFont="1" applyBorder="1" applyAlignment="1">
      <alignment vertical="center" wrapText="1"/>
    </xf>
    <xf numFmtId="3" fontId="23" fillId="0" borderId="52" xfId="0" applyNumberFormat="1" applyFont="1" applyBorder="1" applyAlignment="1">
      <alignment vertical="center" wrapText="1"/>
    </xf>
    <xf numFmtId="3" fontId="5" fillId="0" borderId="53" xfId="0" applyNumberFormat="1" applyFont="1" applyBorder="1" applyAlignment="1">
      <alignment vertical="center" wrapText="1"/>
    </xf>
    <xf numFmtId="3" fontId="5" fillId="0" borderId="54" xfId="0" applyNumberFormat="1" applyFont="1" applyBorder="1" applyAlignment="1">
      <alignment vertical="center" wrapText="1"/>
    </xf>
    <xf numFmtId="3" fontId="23" fillId="0" borderId="35" xfId="0" applyNumberFormat="1" applyFont="1" applyBorder="1" applyAlignment="1">
      <alignment vertical="center" wrapText="1"/>
    </xf>
    <xf numFmtId="3" fontId="12" fillId="0" borderId="55" xfId="0" applyNumberFormat="1" applyFont="1" applyFill="1" applyBorder="1" applyAlignment="1">
      <alignment vertical="center" wrapText="1"/>
    </xf>
    <xf numFmtId="3" fontId="12" fillId="0" borderId="53" xfId="0" applyNumberFormat="1" applyFont="1" applyBorder="1" applyAlignment="1">
      <alignment vertical="center" wrapText="1"/>
    </xf>
    <xf numFmtId="3" fontId="55" fillId="0" borderId="53" xfId="0" applyNumberFormat="1" applyFont="1" applyBorder="1" applyAlignment="1">
      <alignment vertical="center" wrapText="1"/>
    </xf>
    <xf numFmtId="3" fontId="12" fillId="0" borderId="54" xfId="0" applyNumberFormat="1" applyFont="1" applyBorder="1" applyAlignment="1">
      <alignment vertical="center" wrapText="1"/>
    </xf>
    <xf numFmtId="3" fontId="23" fillId="0" borderId="61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22" fillId="0" borderId="60" xfId="0" applyNumberFormat="1" applyFont="1" applyFill="1" applyBorder="1" applyAlignment="1">
      <alignment vertical="center"/>
    </xf>
    <xf numFmtId="3" fontId="0" fillId="0" borderId="64" xfId="0" applyNumberFormat="1" applyFont="1" applyFill="1" applyBorder="1" applyAlignment="1">
      <alignment vertical="center"/>
    </xf>
    <xf numFmtId="3" fontId="0" fillId="0" borderId="28" xfId="0" applyNumberFormat="1" applyFont="1" applyFill="1" applyBorder="1" applyAlignment="1">
      <alignment vertical="center"/>
    </xf>
    <xf numFmtId="3" fontId="22" fillId="0" borderId="28" xfId="0" applyNumberFormat="1" applyFont="1" applyFill="1" applyBorder="1" applyAlignment="1">
      <alignment vertical="center"/>
    </xf>
    <xf numFmtId="3" fontId="0" fillId="0" borderId="57" xfId="0" applyNumberFormat="1" applyFont="1" applyFill="1" applyBorder="1" applyAlignment="1">
      <alignment vertical="center"/>
    </xf>
    <xf numFmtId="3" fontId="22" fillId="0" borderId="16" xfId="0" applyNumberFormat="1" applyFont="1" applyFill="1" applyBorder="1" applyAlignment="1">
      <alignment vertical="center"/>
    </xf>
    <xf numFmtId="3" fontId="22" fillId="0" borderId="59" xfId="0" applyNumberFormat="1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0" fillId="0" borderId="85" xfId="0" applyNumberFormat="1" applyFont="1" applyFill="1" applyBorder="1" applyAlignment="1">
      <alignment vertical="center"/>
    </xf>
    <xf numFmtId="3" fontId="22" fillId="0" borderId="85" xfId="0" applyNumberFormat="1" applyFont="1" applyFill="1" applyBorder="1" applyAlignment="1">
      <alignment vertical="center"/>
    </xf>
    <xf numFmtId="3" fontId="0" fillId="0" borderId="58" xfId="0" applyNumberFormat="1" applyFont="1" applyFill="1" applyBorder="1" applyAlignment="1">
      <alignment vertical="center"/>
    </xf>
    <xf numFmtId="3" fontId="22" fillId="0" borderId="17" xfId="0" applyNumberFormat="1" applyFont="1" applyFill="1" applyBorder="1" applyAlignment="1">
      <alignment vertical="center"/>
    </xf>
    <xf numFmtId="3" fontId="23" fillId="0" borderId="80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3" fontId="43" fillId="0" borderId="63" xfId="0" applyNumberFormat="1" applyFont="1" applyBorder="1" applyAlignment="1">
      <alignment vertical="center" wrapText="1"/>
    </xf>
    <xf numFmtId="3" fontId="43" fillId="0" borderId="67" xfId="0" applyNumberFormat="1" applyFont="1" applyBorder="1" applyAlignment="1">
      <alignment vertical="center" wrapText="1"/>
    </xf>
    <xf numFmtId="3" fontId="43" fillId="0" borderId="68" xfId="0" applyNumberFormat="1" applyFont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66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showZeros="0" tabSelected="1" showRuler="0" view="pageLayout" topLeftCell="C72" zoomScale="115" zoomScaleNormal="115" zoomScalePageLayoutView="115" workbookViewId="0">
      <selection activeCell="G95" sqref="G95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416" t="s">
        <v>93</v>
      </c>
      <c r="C2" s="417"/>
      <c r="D2" s="417"/>
      <c r="E2" s="417"/>
      <c r="F2" s="417"/>
      <c r="G2" s="417"/>
      <c r="H2" s="417"/>
      <c r="I2" s="417"/>
      <c r="J2" s="417"/>
      <c r="K2" s="418"/>
      <c r="L2" s="241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6"/>
      <c r="K3" s="6"/>
      <c r="L3" s="146"/>
    </row>
    <row r="4" spans="2:12" ht="14.85" customHeight="1" x14ac:dyDescent="0.25">
      <c r="B4" s="6"/>
      <c r="C4" s="6" t="s">
        <v>104</v>
      </c>
      <c r="D4" s="6"/>
      <c r="E4" s="6"/>
      <c r="F4" s="6"/>
      <c r="G4" s="6"/>
      <c r="H4" s="6"/>
      <c r="I4" s="6"/>
      <c r="J4" s="146"/>
      <c r="K4" s="6"/>
      <c r="L4" s="146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6"/>
      <c r="K5" s="6"/>
      <c r="L5" s="146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405"/>
      <c r="C7" s="406"/>
      <c r="D7" s="406"/>
      <c r="E7" s="406"/>
      <c r="F7" s="406"/>
      <c r="G7" s="406"/>
      <c r="H7" s="406"/>
      <c r="I7" s="406"/>
      <c r="J7" s="406"/>
      <c r="K7" s="407"/>
      <c r="L7" s="260"/>
    </row>
    <row r="8" spans="2:12" ht="12" customHeight="1" thickBot="1" x14ac:dyDescent="0.3">
      <c r="B8" s="147"/>
      <c r="C8" s="146"/>
      <c r="D8" s="146"/>
      <c r="E8" s="146"/>
      <c r="F8" s="146"/>
      <c r="G8" s="146"/>
      <c r="H8" s="146"/>
      <c r="I8" s="146"/>
      <c r="J8" s="146"/>
      <c r="K8" s="148"/>
      <c r="L8" s="146"/>
    </row>
    <row r="9" spans="2:12" s="3" customFormat="1" ht="14.1" customHeight="1" thickBot="1" x14ac:dyDescent="0.3">
      <c r="B9" s="145"/>
      <c r="C9" s="400" t="s">
        <v>2</v>
      </c>
      <c r="D9" s="401"/>
      <c r="E9" s="400" t="s">
        <v>21</v>
      </c>
      <c r="F9" s="401"/>
      <c r="G9" s="400" t="s">
        <v>22</v>
      </c>
      <c r="H9" s="401"/>
      <c r="I9" s="189"/>
      <c r="J9" s="189"/>
      <c r="K9" s="143"/>
      <c r="L9" s="166"/>
    </row>
    <row r="10" spans="2:12" ht="14.1" customHeight="1" x14ac:dyDescent="0.25">
      <c r="B10" s="147"/>
      <c r="C10" s="197"/>
      <c r="D10" s="197"/>
      <c r="E10" s="197" t="s">
        <v>5</v>
      </c>
      <c r="F10" s="202">
        <v>130677</v>
      </c>
      <c r="G10" s="198" t="s">
        <v>27</v>
      </c>
      <c r="H10" s="202">
        <v>33987</v>
      </c>
      <c r="I10" s="199"/>
      <c r="J10" s="199"/>
      <c r="K10" s="143"/>
      <c r="L10" s="166"/>
    </row>
    <row r="11" spans="2:12" ht="15.75" customHeight="1" x14ac:dyDescent="0.25">
      <c r="B11" s="147"/>
      <c r="C11" s="198" t="s">
        <v>29</v>
      </c>
      <c r="D11" s="203">
        <v>401240</v>
      </c>
      <c r="E11" s="198" t="s">
        <v>6</v>
      </c>
      <c r="F11" s="203">
        <v>265314</v>
      </c>
      <c r="G11" s="198" t="s">
        <v>68</v>
      </c>
      <c r="H11" s="203">
        <v>188912</v>
      </c>
      <c r="I11" s="199"/>
      <c r="J11" s="199"/>
      <c r="K11" s="143"/>
      <c r="L11" s="166"/>
    </row>
    <row r="12" spans="2:12" ht="14.25" customHeight="1" x14ac:dyDescent="0.25">
      <c r="B12" s="147"/>
      <c r="C12" s="198" t="s">
        <v>3</v>
      </c>
      <c r="D12" s="203">
        <v>389240</v>
      </c>
      <c r="E12" s="198" t="s">
        <v>15</v>
      </c>
      <c r="F12" s="203">
        <v>4000</v>
      </c>
      <c r="G12" s="198" t="s">
        <v>69</v>
      </c>
      <c r="H12" s="203">
        <v>23115</v>
      </c>
      <c r="I12" s="199"/>
      <c r="J12" s="199"/>
      <c r="K12" s="143"/>
      <c r="L12" s="166"/>
    </row>
    <row r="13" spans="2:12" ht="15.75" customHeight="1" thickBot="1" x14ac:dyDescent="0.3">
      <c r="B13" s="147"/>
      <c r="C13" s="198" t="s">
        <v>30</v>
      </c>
      <c r="D13" s="203">
        <v>124520</v>
      </c>
      <c r="E13" s="200" t="s">
        <v>90</v>
      </c>
      <c r="F13" s="204">
        <v>3680</v>
      </c>
      <c r="G13" s="200" t="s">
        <v>16</v>
      </c>
      <c r="H13" s="204">
        <v>19300</v>
      </c>
      <c r="I13" s="199"/>
      <c r="J13" s="199"/>
      <c r="K13" s="143"/>
      <c r="L13" s="166"/>
    </row>
    <row r="14" spans="2:12" ht="14.1" customHeight="1" thickBot="1" x14ac:dyDescent="0.3">
      <c r="B14" s="147"/>
      <c r="C14" s="151" t="s">
        <v>4</v>
      </c>
      <c r="D14" s="205">
        <f>SUM(D11:D13)</f>
        <v>915000</v>
      </c>
      <c r="E14" s="151" t="s">
        <v>7</v>
      </c>
      <c r="F14" s="205">
        <f>SUM(F10:F13)</f>
        <v>403671</v>
      </c>
      <c r="G14" s="151" t="s">
        <v>6</v>
      </c>
      <c r="H14" s="205">
        <f>SUM(H10:H13)</f>
        <v>265314</v>
      </c>
      <c r="I14" s="199"/>
      <c r="J14" s="199"/>
      <c r="K14" s="148"/>
      <c r="L14" s="146"/>
    </row>
    <row r="15" spans="2:12" s="18" customFormat="1" ht="15" customHeight="1" x14ac:dyDescent="0.25">
      <c r="B15" s="152"/>
      <c r="C15" s="201" t="s">
        <v>91</v>
      </c>
      <c r="D15" s="201"/>
      <c r="E15" s="201"/>
      <c r="F15" s="201"/>
      <c r="G15" s="201"/>
      <c r="H15" s="201"/>
      <c r="I15" s="201"/>
      <c r="J15" s="201"/>
      <c r="K15" s="154"/>
      <c r="L15" s="153"/>
    </row>
    <row r="16" spans="2:12" s="18" customFormat="1" ht="12" customHeight="1" x14ac:dyDescent="0.25">
      <c r="B16" s="152"/>
      <c r="C16" s="392" t="s">
        <v>109</v>
      </c>
      <c r="D16" s="392"/>
      <c r="E16" s="392"/>
      <c r="F16" s="392"/>
      <c r="G16" s="392"/>
      <c r="H16" s="392"/>
      <c r="I16" s="392"/>
      <c r="J16" s="251"/>
      <c r="K16" s="154"/>
      <c r="L16" s="153"/>
    </row>
    <row r="17" spans="1:12" ht="13.5" customHeight="1" thickBot="1" x14ac:dyDescent="0.3">
      <c r="B17" s="155"/>
      <c r="C17" s="393"/>
      <c r="D17" s="393"/>
      <c r="E17" s="393"/>
      <c r="F17" s="393"/>
      <c r="G17" s="393"/>
      <c r="H17" s="393"/>
      <c r="I17" s="393"/>
      <c r="J17" s="252"/>
      <c r="K17" s="157"/>
      <c r="L17" s="146"/>
    </row>
    <row r="18" spans="1:12" ht="17.100000000000001" customHeight="1" x14ac:dyDescent="0.25">
      <c r="B18" s="402" t="s">
        <v>8</v>
      </c>
      <c r="C18" s="403"/>
      <c r="D18" s="403"/>
      <c r="E18" s="403"/>
      <c r="F18" s="403"/>
      <c r="G18" s="403"/>
      <c r="H18" s="403"/>
      <c r="I18" s="403"/>
      <c r="J18" s="403"/>
      <c r="K18" s="404"/>
      <c r="L18" s="260"/>
    </row>
    <row r="19" spans="1:12" ht="12" customHeight="1" thickBot="1" x14ac:dyDescent="0.3">
      <c r="B19" s="147"/>
      <c r="C19" s="153"/>
      <c r="D19" s="146"/>
      <c r="E19" s="146"/>
      <c r="F19" s="146"/>
      <c r="G19" s="146"/>
      <c r="H19" s="146"/>
      <c r="I19" s="146"/>
      <c r="J19" s="146"/>
      <c r="K19" s="148"/>
      <c r="L19" s="146"/>
    </row>
    <row r="20" spans="1:12" ht="48" customHeight="1" thickBot="1" x14ac:dyDescent="0.3">
      <c r="A20" s="3"/>
      <c r="B20" s="145"/>
      <c r="C20" s="228" t="s">
        <v>20</v>
      </c>
      <c r="D20" s="248" t="s">
        <v>21</v>
      </c>
      <c r="E20" s="246" t="s">
        <v>110</v>
      </c>
      <c r="F20" s="246" t="s">
        <v>111</v>
      </c>
      <c r="G20" s="246" t="s">
        <v>102</v>
      </c>
      <c r="H20" s="246" t="s">
        <v>80</v>
      </c>
      <c r="I20" s="247" t="s">
        <v>112</v>
      </c>
      <c r="J20"/>
      <c r="K20" s="144"/>
      <c r="L20" s="4"/>
    </row>
    <row r="21" spans="1:12" ht="14.1" customHeight="1" x14ac:dyDescent="0.25">
      <c r="B21" s="147"/>
      <c r="C21" s="212" t="s">
        <v>17</v>
      </c>
      <c r="D21" s="351">
        <f>D23+D22</f>
        <v>130677</v>
      </c>
      <c r="E21" s="349">
        <f>E23+E22</f>
        <v>4189.2929999999997</v>
      </c>
      <c r="F21" s="349">
        <f>F22+F23</f>
        <v>105048.1838</v>
      </c>
      <c r="G21" s="349"/>
      <c r="H21" s="349">
        <f>H23+H22</f>
        <v>25628.816200000001</v>
      </c>
      <c r="I21" s="359">
        <f>I23+I22</f>
        <v>138212.43969999999</v>
      </c>
      <c r="J21" s="311"/>
      <c r="K21" s="158"/>
      <c r="L21" s="189"/>
    </row>
    <row r="22" spans="1:12" ht="14.1" customHeight="1" x14ac:dyDescent="0.25">
      <c r="B22" s="147"/>
      <c r="C22" s="213" t="s">
        <v>12</v>
      </c>
      <c r="D22" s="352">
        <v>129927</v>
      </c>
      <c r="E22" s="356">
        <v>4125.7905000000001</v>
      </c>
      <c r="F22" s="356">
        <v>103925.5447</v>
      </c>
      <c r="G22" s="356"/>
      <c r="H22" s="356">
        <f>D22-F22</f>
        <v>26001.455300000001</v>
      </c>
      <c r="I22" s="360">
        <v>137233.61309999999</v>
      </c>
      <c r="J22" s="312"/>
      <c r="K22" s="158"/>
      <c r="L22" s="189"/>
    </row>
    <row r="23" spans="1:12" ht="14.1" customHeight="1" thickBot="1" x14ac:dyDescent="0.3">
      <c r="B23" s="147"/>
      <c r="C23" s="214" t="s">
        <v>11</v>
      </c>
      <c r="D23" s="353">
        <v>750</v>
      </c>
      <c r="E23" s="357">
        <v>63.502499999999998</v>
      </c>
      <c r="F23" s="357">
        <v>1122.6391000000001</v>
      </c>
      <c r="G23" s="357"/>
      <c r="H23" s="357">
        <f>D23-F23</f>
        <v>-372.6391000000001</v>
      </c>
      <c r="I23" s="361">
        <v>978.82659999999998</v>
      </c>
      <c r="J23" s="312"/>
      <c r="K23" s="158"/>
      <c r="L23" s="189"/>
    </row>
    <row r="24" spans="1:12" ht="14.1" customHeight="1" x14ac:dyDescent="0.25">
      <c r="B24" s="147"/>
      <c r="C24" s="212" t="s">
        <v>18</v>
      </c>
      <c r="D24" s="351">
        <f>D32+D31+D25</f>
        <v>269544</v>
      </c>
      <c r="E24" s="349">
        <f>E32+E31+E25</f>
        <v>2908.94</v>
      </c>
      <c r="F24" s="349">
        <f>F25+F31+F32</f>
        <v>266571.24794999999</v>
      </c>
      <c r="G24" s="349"/>
      <c r="H24" s="349">
        <f>H25+H31+H32</f>
        <v>2972.7520499999991</v>
      </c>
      <c r="I24" s="359">
        <f>I25+I31+I32</f>
        <v>303916.98245000001</v>
      </c>
      <c r="J24" s="311"/>
      <c r="K24" s="158"/>
      <c r="L24" s="189"/>
    </row>
    <row r="25" spans="1:12" ht="15" customHeight="1" x14ac:dyDescent="0.25">
      <c r="A25" s="23"/>
      <c r="B25" s="159"/>
      <c r="C25" s="215" t="s">
        <v>70</v>
      </c>
      <c r="D25" s="354">
        <f>D26+D27+D28+D29+D30</f>
        <v>209881</v>
      </c>
      <c r="E25" s="350">
        <f>E26+E27+E28+E29</f>
        <v>1046.7592999999999</v>
      </c>
      <c r="F25" s="350">
        <f>F26+F27+F28+F29</f>
        <v>211859.81334999998</v>
      </c>
      <c r="G25" s="350"/>
      <c r="H25" s="350">
        <f>H26+H27+H28+H29+H30</f>
        <v>-1978.813350000004</v>
      </c>
      <c r="I25" s="362">
        <f>I26+I27+I28+I29+I30</f>
        <v>238771.99625</v>
      </c>
      <c r="J25" s="313"/>
      <c r="K25" s="158"/>
      <c r="L25" s="189"/>
    </row>
    <row r="26" spans="1:12" ht="14.1" customHeight="1" x14ac:dyDescent="0.25">
      <c r="A26" s="24"/>
      <c r="B26" s="160"/>
      <c r="C26" s="216" t="s">
        <v>23</v>
      </c>
      <c r="D26" s="319">
        <v>52744</v>
      </c>
      <c r="E26" s="337">
        <v>401.14350000000002</v>
      </c>
      <c r="F26" s="337">
        <v>64161.829400000002</v>
      </c>
      <c r="G26" s="337">
        <v>5769</v>
      </c>
      <c r="H26" s="337">
        <f>D26-F26+G26</f>
        <v>-5648.8294000000024</v>
      </c>
      <c r="I26" s="339">
        <v>74210.792149999994</v>
      </c>
      <c r="J26" s="314"/>
      <c r="K26" s="158"/>
      <c r="L26" s="189"/>
    </row>
    <row r="27" spans="1:12" ht="14.1" customHeight="1" x14ac:dyDescent="0.25">
      <c r="A27" s="24"/>
      <c r="B27" s="160"/>
      <c r="C27" s="216" t="s">
        <v>74</v>
      </c>
      <c r="D27" s="319">
        <v>50440</v>
      </c>
      <c r="E27" s="337">
        <v>393.60849999999999</v>
      </c>
      <c r="F27" s="337">
        <v>56683.976300000002</v>
      </c>
      <c r="G27" s="337">
        <v>5583</v>
      </c>
      <c r="H27" s="337">
        <f>D27-F27+G27</f>
        <v>-660.97630000000208</v>
      </c>
      <c r="I27" s="339">
        <v>62883.689299999998</v>
      </c>
      <c r="J27" s="314"/>
      <c r="K27" s="158"/>
      <c r="L27" s="189"/>
    </row>
    <row r="28" spans="1:12" ht="14.1" customHeight="1" x14ac:dyDescent="0.25">
      <c r="A28" s="24"/>
      <c r="B28" s="160"/>
      <c r="C28" s="216" t="s">
        <v>75</v>
      </c>
      <c r="D28" s="319">
        <v>51365</v>
      </c>
      <c r="E28" s="337">
        <v>217.774</v>
      </c>
      <c r="F28" s="337">
        <v>53440.404849999999</v>
      </c>
      <c r="G28" s="337">
        <v>5508</v>
      </c>
      <c r="H28" s="337">
        <f>D28-F28+G28</f>
        <v>3432.595150000001</v>
      </c>
      <c r="I28" s="339">
        <v>61329.242200000001</v>
      </c>
      <c r="J28" s="314"/>
      <c r="K28" s="158"/>
      <c r="L28" s="189"/>
    </row>
    <row r="29" spans="1:12" ht="14.1" customHeight="1" x14ac:dyDescent="0.25">
      <c r="A29" s="24"/>
      <c r="B29" s="160"/>
      <c r="C29" s="216" t="s">
        <v>26</v>
      </c>
      <c r="D29" s="319">
        <v>34363</v>
      </c>
      <c r="E29" s="337">
        <v>34.2333</v>
      </c>
      <c r="F29" s="337">
        <v>37573.602800000001</v>
      </c>
      <c r="G29" s="337">
        <v>3348</v>
      </c>
      <c r="H29" s="337">
        <f>D29-F29+G29</f>
        <v>137.39719999999943</v>
      </c>
      <c r="I29" s="339">
        <v>40348.272599999997</v>
      </c>
      <c r="J29" s="314"/>
      <c r="K29" s="158"/>
      <c r="L29" s="189"/>
    </row>
    <row r="30" spans="1:12" ht="14.1" customHeight="1" x14ac:dyDescent="0.25">
      <c r="A30" s="24"/>
      <c r="B30" s="160"/>
      <c r="C30" s="216" t="s">
        <v>71</v>
      </c>
      <c r="D30" s="319">
        <v>20969</v>
      </c>
      <c r="E30" s="337">
        <v>956</v>
      </c>
      <c r="F30" s="337">
        <f>G26+G27+G28+G29</f>
        <v>20208</v>
      </c>
      <c r="G30" s="337"/>
      <c r="H30" s="337">
        <f>D30-F30</f>
        <v>761</v>
      </c>
      <c r="I30" s="339"/>
      <c r="J30" s="314"/>
      <c r="K30" s="158"/>
      <c r="L30" s="189"/>
    </row>
    <row r="31" spans="1:12" ht="14.1" customHeight="1" x14ac:dyDescent="0.25">
      <c r="A31" s="25"/>
      <c r="B31" s="159"/>
      <c r="C31" s="215" t="s">
        <v>19</v>
      </c>
      <c r="D31" s="354">
        <v>33987</v>
      </c>
      <c r="E31" s="350">
        <v>1726.4227000000001</v>
      </c>
      <c r="F31" s="350">
        <v>29067.150399999999</v>
      </c>
      <c r="G31" s="350"/>
      <c r="H31" s="350">
        <f>D31-F31</f>
        <v>4919.8496000000014</v>
      </c>
      <c r="I31" s="362">
        <v>33561.091399999998</v>
      </c>
      <c r="J31" s="313"/>
      <c r="K31" s="158"/>
      <c r="L31" s="189"/>
    </row>
    <row r="32" spans="1:12" ht="14.1" customHeight="1" x14ac:dyDescent="0.25">
      <c r="A32" s="25"/>
      <c r="B32" s="159"/>
      <c r="C32" s="215" t="s">
        <v>72</v>
      </c>
      <c r="D32" s="354">
        <f>D33+D34</f>
        <v>25676</v>
      </c>
      <c r="E32" s="350">
        <f>E33</f>
        <v>135.75800000000001</v>
      </c>
      <c r="F32" s="350">
        <f>F33</f>
        <v>25644.284199999998</v>
      </c>
      <c r="G32" s="350"/>
      <c r="H32" s="350">
        <f>H33+H34</f>
        <v>31.715800000001764</v>
      </c>
      <c r="I32" s="362">
        <f>I33</f>
        <v>31583.894799999998</v>
      </c>
      <c r="J32" s="313"/>
      <c r="K32" s="158"/>
      <c r="L32" s="189"/>
    </row>
    <row r="33" spans="1:12" ht="14.1" customHeight="1" x14ac:dyDescent="0.25">
      <c r="A33" s="24"/>
      <c r="B33" s="160"/>
      <c r="C33" s="216" t="s">
        <v>10</v>
      </c>
      <c r="D33" s="319">
        <v>23115</v>
      </c>
      <c r="E33" s="337">
        <v>135.75800000000001</v>
      </c>
      <c r="F33" s="337">
        <f>26160.2842-F37</f>
        <v>25644.284199999998</v>
      </c>
      <c r="G33" s="337">
        <v>2332</v>
      </c>
      <c r="H33" s="337">
        <f>D33-F33+G33</f>
        <v>-197.28419999999824</v>
      </c>
      <c r="I33" s="339">
        <v>31583.894799999998</v>
      </c>
      <c r="J33" s="314"/>
      <c r="K33" s="158"/>
      <c r="L33" s="189"/>
    </row>
    <row r="34" spans="1:12" ht="14.1" customHeight="1" thickBot="1" x14ac:dyDescent="0.3">
      <c r="A34" s="24"/>
      <c r="B34" s="160"/>
      <c r="C34" s="217" t="s">
        <v>73</v>
      </c>
      <c r="D34" s="355">
        <v>2561</v>
      </c>
      <c r="E34" s="358">
        <v>104</v>
      </c>
      <c r="F34" s="358">
        <f>G33</f>
        <v>2332</v>
      </c>
      <c r="G34" s="358"/>
      <c r="H34" s="358">
        <f t="shared" ref="H34:H40" si="0">D34-F34</f>
        <v>229</v>
      </c>
      <c r="I34" s="363"/>
      <c r="J34" s="314"/>
      <c r="K34" s="158"/>
      <c r="L34" s="189"/>
    </row>
    <row r="35" spans="1:12" ht="15.75" customHeight="1" thickBot="1" x14ac:dyDescent="0.3">
      <c r="B35" s="147"/>
      <c r="C35" s="218" t="s">
        <v>97</v>
      </c>
      <c r="D35" s="320">
        <v>2900</v>
      </c>
      <c r="E35" s="338">
        <v>2.4500000000000002</v>
      </c>
      <c r="F35" s="338">
        <v>2900.20345</v>
      </c>
      <c r="G35" s="338"/>
      <c r="H35" s="338">
        <f>D35-F35</f>
        <v>-0.20344999999997526</v>
      </c>
      <c r="I35" s="340">
        <v>1931.0383999999999</v>
      </c>
      <c r="J35" s="311"/>
      <c r="K35" s="158"/>
      <c r="L35" s="189"/>
    </row>
    <row r="36" spans="1:12" ht="14.1" customHeight="1" thickBot="1" x14ac:dyDescent="0.3">
      <c r="B36" s="147"/>
      <c r="C36" s="218" t="s">
        <v>13</v>
      </c>
      <c r="D36" s="320">
        <v>249</v>
      </c>
      <c r="E36" s="338">
        <v>69.641999999999996</v>
      </c>
      <c r="F36" s="338">
        <v>321.0609</v>
      </c>
      <c r="G36" s="338"/>
      <c r="H36" s="338">
        <f t="shared" si="0"/>
        <v>-72.060900000000004</v>
      </c>
      <c r="I36" s="340">
        <v>272.03899999999999</v>
      </c>
      <c r="J36" s="311"/>
      <c r="K36" s="158"/>
      <c r="L36" s="189"/>
    </row>
    <row r="37" spans="1:12" ht="17.25" customHeight="1" thickBot="1" x14ac:dyDescent="0.3">
      <c r="B37" s="147"/>
      <c r="C37" s="218" t="s">
        <v>98</v>
      </c>
      <c r="D37" s="320">
        <v>500</v>
      </c>
      <c r="E37" s="338">
        <v>18</v>
      </c>
      <c r="F37" s="338">
        <v>516</v>
      </c>
      <c r="G37" s="338"/>
      <c r="H37" s="338">
        <f>D37-F37</f>
        <v>-16</v>
      </c>
      <c r="I37" s="340"/>
      <c r="J37" s="311"/>
      <c r="K37" s="158"/>
      <c r="L37" s="189"/>
    </row>
    <row r="38" spans="1:12" ht="17.25" customHeight="1" thickBot="1" x14ac:dyDescent="0.3">
      <c r="B38" s="147"/>
      <c r="C38" s="218" t="s">
        <v>99</v>
      </c>
      <c r="D38" s="320">
        <v>7000</v>
      </c>
      <c r="E38" s="338">
        <v>4.8158000000000003</v>
      </c>
      <c r="F38" s="338">
        <v>7000</v>
      </c>
      <c r="G38" s="338"/>
      <c r="H38" s="338">
        <f t="shared" si="0"/>
        <v>0</v>
      </c>
      <c r="I38" s="340">
        <v>1038.8527999999999</v>
      </c>
      <c r="J38" s="311">
        <v>921</v>
      </c>
      <c r="K38" s="158"/>
      <c r="L38" s="189"/>
    </row>
    <row r="39" spans="1:12" ht="17.25" customHeight="1" thickBot="1" x14ac:dyDescent="0.3">
      <c r="B39" s="147"/>
      <c r="C39" s="218" t="s">
        <v>66</v>
      </c>
      <c r="D39" s="320">
        <v>370</v>
      </c>
      <c r="E39" s="338"/>
      <c r="F39" s="338">
        <v>370</v>
      </c>
      <c r="G39" s="338"/>
      <c r="H39" s="338">
        <f t="shared" si="0"/>
        <v>0</v>
      </c>
      <c r="I39" s="340"/>
      <c r="J39" s="311"/>
      <c r="K39" s="158"/>
      <c r="L39" s="189"/>
    </row>
    <row r="40" spans="1:12" ht="17.25" customHeight="1" thickBot="1" x14ac:dyDescent="0.3">
      <c r="B40" s="147"/>
      <c r="C40" s="218" t="s">
        <v>100</v>
      </c>
      <c r="D40" s="320">
        <v>3680</v>
      </c>
      <c r="E40" s="338"/>
      <c r="F40" s="338"/>
      <c r="G40" s="338"/>
      <c r="H40" s="338">
        <f t="shared" si="0"/>
        <v>3680</v>
      </c>
      <c r="I40" s="340"/>
      <c r="J40" s="311"/>
      <c r="K40" s="158"/>
      <c r="L40" s="189"/>
    </row>
    <row r="41" spans="1:12" ht="14.1" customHeight="1" thickBot="1" x14ac:dyDescent="0.3">
      <c r="B41" s="147"/>
      <c r="C41" s="184" t="s">
        <v>14</v>
      </c>
      <c r="D41" s="320"/>
      <c r="E41" s="338">
        <v>220.72649999999976</v>
      </c>
      <c r="F41" s="338">
        <v>349.39939999999478</v>
      </c>
      <c r="G41" s="338"/>
      <c r="H41" s="338">
        <f>D41-F41</f>
        <v>-349.39939999999478</v>
      </c>
      <c r="I41" s="340">
        <v>630.61684999999125</v>
      </c>
      <c r="J41" s="311"/>
      <c r="K41" s="158"/>
      <c r="L41" s="189"/>
    </row>
    <row r="42" spans="1:12" ht="16.5" customHeight="1" thickBot="1" x14ac:dyDescent="0.3">
      <c r="B42" s="147"/>
      <c r="C42" s="229" t="s">
        <v>9</v>
      </c>
      <c r="D42" s="236">
        <f>D21+D24+D35+D36+D37+D38+D39+D40+D41</f>
        <v>414920</v>
      </c>
      <c r="E42" s="249">
        <f>E21+E24+E35+E36+E37+E38+E39+E40+E41</f>
        <v>7413.8672999999999</v>
      </c>
      <c r="F42" s="249">
        <f>F21+F24+F35+F36+F37+F38+F39+F40+F41</f>
        <v>383076.09549999994</v>
      </c>
      <c r="G42" s="249">
        <f>G26+G27+G28+G29+G33</f>
        <v>22540</v>
      </c>
      <c r="H42" s="249">
        <f>H21+H24+H35+H36+H37+H38+H39+H40+H41</f>
        <v>31843.904500000004</v>
      </c>
      <c r="I42" s="250">
        <f>I21+I24+I35+I36+I37+I38+I39+I40+I41</f>
        <v>446001.96919999999</v>
      </c>
      <c r="J42" s="315"/>
      <c r="K42" s="158"/>
      <c r="L42" s="189"/>
    </row>
    <row r="43" spans="1:12" ht="14.1" customHeight="1" x14ac:dyDescent="0.25">
      <c r="A43" s="18"/>
      <c r="B43" s="152"/>
      <c r="C43" s="153" t="s">
        <v>28</v>
      </c>
      <c r="D43" s="161"/>
      <c r="E43" s="161"/>
      <c r="F43" s="209"/>
      <c r="G43" s="209"/>
      <c r="H43" s="196"/>
      <c r="I43" s="196"/>
      <c r="J43" s="196"/>
      <c r="K43" s="154"/>
      <c r="L43" s="153"/>
    </row>
    <row r="44" spans="1:12" s="18" customFormat="1" ht="14.1" customHeight="1" x14ac:dyDescent="0.25">
      <c r="B44" s="152"/>
      <c r="C44" s="162" t="s">
        <v>103</v>
      </c>
      <c r="D44" s="161"/>
      <c r="E44" s="161"/>
      <c r="F44" s="161"/>
      <c r="G44" s="161"/>
      <c r="H44" s="189"/>
      <c r="I44" s="189"/>
      <c r="J44" s="189"/>
      <c r="K44" s="154"/>
      <c r="L44" s="153"/>
    </row>
    <row r="45" spans="1:12" s="18" customFormat="1" ht="14.1" customHeight="1" x14ac:dyDescent="0.25">
      <c r="B45" s="152"/>
      <c r="C45" s="257" t="s">
        <v>113</v>
      </c>
      <c r="D45" s="259"/>
      <c r="E45" s="259"/>
      <c r="F45" s="259"/>
      <c r="G45" s="161"/>
      <c r="H45" s="189"/>
      <c r="I45" s="146"/>
      <c r="J45" s="146"/>
      <c r="K45" s="154"/>
      <c r="L45" s="153"/>
    </row>
    <row r="46" spans="1:12" s="18" customFormat="1" ht="14.1" customHeight="1" x14ac:dyDescent="0.25">
      <c r="B46" s="152"/>
      <c r="C46" s="153" t="s">
        <v>101</v>
      </c>
      <c r="D46" s="259"/>
      <c r="E46" s="259"/>
      <c r="F46" s="259"/>
      <c r="G46" s="161"/>
      <c r="H46" s="189"/>
      <c r="I46" s="146"/>
      <c r="J46" s="146"/>
      <c r="K46" s="154"/>
      <c r="L46" s="153"/>
    </row>
    <row r="47" spans="1:12" s="18" customFormat="1" ht="5.25" customHeight="1" thickBot="1" x14ac:dyDescent="0.3">
      <c r="B47" s="163"/>
      <c r="D47" s="153"/>
      <c r="E47" s="164"/>
      <c r="F47" s="164"/>
      <c r="G47" s="164"/>
      <c r="H47" s="164"/>
      <c r="I47" s="164"/>
      <c r="J47" s="164"/>
      <c r="K47" s="165"/>
      <c r="L47" s="153"/>
    </row>
    <row r="48" spans="1:12" ht="12" customHeight="1" thickTop="1" x14ac:dyDescent="0.25">
      <c r="B48" s="6"/>
      <c r="C48" s="272"/>
      <c r="D48" s="268"/>
      <c r="E48" s="6"/>
      <c r="F48" s="42"/>
      <c r="G48" s="6"/>
      <c r="H48" s="6"/>
      <c r="I48" s="6"/>
      <c r="J48" s="146"/>
      <c r="K48" s="6"/>
      <c r="L48" s="146"/>
    </row>
    <row r="49" spans="2:12" ht="19.5" customHeight="1" thickBot="1" x14ac:dyDescent="0.3">
      <c r="B49" s="8"/>
      <c r="C49" s="75" t="s">
        <v>35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405" t="s">
        <v>1</v>
      </c>
      <c r="C50" s="406"/>
      <c r="D50" s="406"/>
      <c r="E50" s="406"/>
      <c r="F50" s="406"/>
      <c r="G50" s="406"/>
      <c r="H50" s="406"/>
      <c r="I50" s="406"/>
      <c r="J50" s="406"/>
      <c r="K50" s="407"/>
      <c r="L50" s="260"/>
    </row>
    <row r="51" spans="2:12" ht="12" customHeight="1" thickBot="1" x14ac:dyDescent="0.3">
      <c r="B51" s="147"/>
      <c r="C51" s="166"/>
      <c r="D51" s="167"/>
      <c r="E51" s="167"/>
      <c r="F51" s="167"/>
      <c r="G51" s="167"/>
      <c r="H51" s="146"/>
      <c r="I51" s="146"/>
      <c r="J51" s="146"/>
      <c r="K51" s="148"/>
      <c r="L51" s="146"/>
    </row>
    <row r="52" spans="2:12" ht="14.1" customHeight="1" thickBot="1" x14ac:dyDescent="0.3">
      <c r="B52" s="147"/>
      <c r="C52" s="390" t="s">
        <v>2</v>
      </c>
      <c r="D52" s="391"/>
      <c r="E52" s="168"/>
      <c r="F52" s="168"/>
      <c r="G52" s="168"/>
      <c r="H52" s="146"/>
      <c r="I52" s="146"/>
      <c r="J52" s="146"/>
      <c r="K52" s="148"/>
      <c r="L52" s="146"/>
    </row>
    <row r="53" spans="2:12" ht="14.1" customHeight="1" thickBot="1" x14ac:dyDescent="0.3">
      <c r="B53" s="147"/>
      <c r="C53" s="169" t="s">
        <v>32</v>
      </c>
      <c r="D53" s="211">
        <v>9675</v>
      </c>
      <c r="E53" s="168"/>
      <c r="F53" s="168"/>
      <c r="G53" s="168"/>
      <c r="H53" s="146"/>
      <c r="I53" s="146"/>
      <c r="J53" s="146"/>
      <c r="K53" s="148"/>
      <c r="L53" s="146"/>
    </row>
    <row r="54" spans="2:12" ht="14.1" customHeight="1" thickBot="1" x14ac:dyDescent="0.3">
      <c r="B54" s="147"/>
      <c r="C54" s="169" t="s">
        <v>3</v>
      </c>
      <c r="D54" s="211">
        <v>8625</v>
      </c>
      <c r="E54" s="168"/>
      <c r="F54" s="168"/>
      <c r="G54" s="221"/>
      <c r="H54" s="146"/>
      <c r="I54" s="146"/>
      <c r="J54" s="146"/>
      <c r="K54" s="148"/>
      <c r="L54" s="146"/>
    </row>
    <row r="55" spans="2:12" ht="14.1" customHeight="1" thickBot="1" x14ac:dyDescent="0.3">
      <c r="B55" s="147"/>
      <c r="C55" s="169" t="s">
        <v>33</v>
      </c>
      <c r="D55" s="211">
        <v>700</v>
      </c>
      <c r="E55" s="168"/>
      <c r="F55" s="168"/>
      <c r="G55" s="168"/>
      <c r="H55" s="146"/>
      <c r="I55" s="146"/>
      <c r="J55" s="146"/>
      <c r="K55" s="148"/>
      <c r="L55" s="146"/>
    </row>
    <row r="56" spans="2:12" ht="14.1" customHeight="1" thickBot="1" x14ac:dyDescent="0.3">
      <c r="B56" s="147"/>
      <c r="C56" s="169" t="s">
        <v>36</v>
      </c>
      <c r="D56" s="211">
        <v>19000</v>
      </c>
      <c r="E56" s="168"/>
      <c r="F56" s="168"/>
      <c r="G56" s="168"/>
      <c r="H56" s="146"/>
      <c r="I56" s="146"/>
      <c r="J56" s="146"/>
      <c r="K56" s="148"/>
      <c r="L56" s="146"/>
    </row>
    <row r="57" spans="2:12" ht="14.1" customHeight="1" thickBot="1" x14ac:dyDescent="0.3">
      <c r="B57" s="155"/>
      <c r="C57" s="170"/>
      <c r="D57" s="171"/>
      <c r="E57" s="172"/>
      <c r="F57" s="172"/>
      <c r="G57" s="172"/>
      <c r="H57" s="156"/>
      <c r="I57" s="156"/>
      <c r="J57" s="156"/>
      <c r="K57" s="157"/>
      <c r="L57" s="146"/>
    </row>
    <row r="58" spans="2:12" ht="17.100000000000001" customHeight="1" thickBot="1" x14ac:dyDescent="0.3">
      <c r="B58" s="402" t="s">
        <v>8</v>
      </c>
      <c r="C58" s="403"/>
      <c r="D58" s="403"/>
      <c r="E58" s="403"/>
      <c r="F58" s="403"/>
      <c r="G58" s="403"/>
      <c r="H58" s="403"/>
      <c r="I58" s="403"/>
      <c r="J58" s="403"/>
      <c r="K58" s="404"/>
      <c r="L58" s="260"/>
    </row>
    <row r="59" spans="2:12" s="3" customFormat="1" ht="48" customHeight="1" thickBot="1" x14ac:dyDescent="0.3">
      <c r="B59" s="173"/>
      <c r="C59" s="228" t="s">
        <v>20</v>
      </c>
      <c r="D59" s="248" t="s">
        <v>21</v>
      </c>
      <c r="E59" s="246" t="str">
        <f>E20</f>
        <v>LANDET KVANTUM UKE 48</v>
      </c>
      <c r="F59" s="246" t="str">
        <f>F20</f>
        <v>LANDET KVANTUM T.O.M UKE 48</v>
      </c>
      <c r="G59" s="246" t="str">
        <f>H20</f>
        <v>RESTKVOTER</v>
      </c>
      <c r="H59" s="247" t="str">
        <f>I20</f>
        <v>LANDET KVANTUM T.O.M. UKE 48 2014</v>
      </c>
      <c r="I59" s="174"/>
      <c r="J59" s="174"/>
      <c r="K59" s="175"/>
      <c r="L59" s="174"/>
    </row>
    <row r="60" spans="2:12" ht="14.1" customHeight="1" x14ac:dyDescent="0.25">
      <c r="B60" s="176"/>
      <c r="C60" s="180" t="s">
        <v>37</v>
      </c>
      <c r="D60" s="409"/>
      <c r="E60" s="364">
        <v>109.5917</v>
      </c>
      <c r="F60" s="364">
        <v>1897.2802999999999</v>
      </c>
      <c r="G60" s="414"/>
      <c r="H60" s="389">
        <v>2024.3381999999999</v>
      </c>
      <c r="I60" s="193"/>
      <c r="J60" s="193"/>
      <c r="K60" s="240"/>
      <c r="L60" s="131"/>
    </row>
    <row r="61" spans="2:12" ht="14.1" customHeight="1" x14ac:dyDescent="0.25">
      <c r="B61" s="176"/>
      <c r="C61" s="178" t="s">
        <v>34</v>
      </c>
      <c r="D61" s="410"/>
      <c r="E61" s="364">
        <v>26.287800000000001</v>
      </c>
      <c r="F61" s="364">
        <v>1318.0534</v>
      </c>
      <c r="G61" s="414"/>
      <c r="H61" s="389">
        <v>1351.3527999999999</v>
      </c>
      <c r="I61" s="193"/>
      <c r="J61" s="193"/>
      <c r="K61" s="240"/>
      <c r="L61" s="131"/>
    </row>
    <row r="62" spans="2:12" ht="14.1" customHeight="1" thickBot="1" x14ac:dyDescent="0.3">
      <c r="B62" s="176"/>
      <c r="C62" s="179" t="s">
        <v>38</v>
      </c>
      <c r="D62" s="411"/>
      <c r="E62" s="364">
        <v>1.0391999999999999</v>
      </c>
      <c r="F62" s="364">
        <v>107.8733</v>
      </c>
      <c r="G62" s="415"/>
      <c r="H62" s="389">
        <v>154.77449999999999</v>
      </c>
      <c r="I62" s="193"/>
      <c r="J62" s="193"/>
      <c r="K62" s="240"/>
      <c r="L62" s="131"/>
    </row>
    <row r="63" spans="2:12" s="113" customFormat="1" ht="15.6" customHeight="1" x14ac:dyDescent="0.25">
      <c r="B63" s="194"/>
      <c r="C63" s="180" t="s">
        <v>67</v>
      </c>
      <c r="D63" s="317">
        <v>5700</v>
      </c>
      <c r="E63" s="287">
        <f>SUM(E64:E66)</f>
        <v>12.1755</v>
      </c>
      <c r="F63" s="287">
        <f>F64+F65+F66</f>
        <v>5907.4459999999999</v>
      </c>
      <c r="G63" s="287">
        <f>D63-F63</f>
        <v>-207.44599999999991</v>
      </c>
      <c r="H63" s="289">
        <f>H64+H65+H66</f>
        <v>5736.6013000000003</v>
      </c>
      <c r="I63" s="195"/>
      <c r="J63" s="195"/>
      <c r="K63" s="240"/>
      <c r="L63" s="131"/>
    </row>
    <row r="64" spans="2:12" s="24" customFormat="1" ht="14.1" customHeight="1" x14ac:dyDescent="0.25">
      <c r="B64" s="181"/>
      <c r="C64" s="182" t="s">
        <v>39</v>
      </c>
      <c r="D64" s="309"/>
      <c r="E64" s="337"/>
      <c r="F64" s="337">
        <v>2352.1936000000001</v>
      </c>
      <c r="G64" s="337"/>
      <c r="H64" s="339">
        <v>2385.9908999999998</v>
      </c>
      <c r="I64" s="183"/>
      <c r="J64" s="183"/>
      <c r="K64" s="240"/>
      <c r="L64" s="131"/>
    </row>
    <row r="65" spans="2:12" s="24" customFormat="1" ht="14.1" customHeight="1" x14ac:dyDescent="0.25">
      <c r="B65" s="181"/>
      <c r="C65" s="182" t="s">
        <v>40</v>
      </c>
      <c r="D65" s="309"/>
      <c r="E65" s="337">
        <v>9.2066999999999997</v>
      </c>
      <c r="F65" s="337">
        <v>2446.1197999999999</v>
      </c>
      <c r="G65" s="337"/>
      <c r="H65" s="339">
        <v>2467.1354000000001</v>
      </c>
      <c r="I65" s="220"/>
      <c r="J65" s="220"/>
      <c r="K65" s="240"/>
      <c r="L65" s="131"/>
    </row>
    <row r="66" spans="2:12" s="24" customFormat="1" ht="14.1" customHeight="1" thickBot="1" x14ac:dyDescent="0.3">
      <c r="B66" s="181"/>
      <c r="C66" s="308" t="s">
        <v>41</v>
      </c>
      <c r="D66" s="310"/>
      <c r="E66" s="337">
        <v>2.9687999999999999</v>
      </c>
      <c r="F66" s="337">
        <v>1109.1325999999999</v>
      </c>
      <c r="G66" s="337"/>
      <c r="H66" s="339">
        <v>883.47500000000002</v>
      </c>
      <c r="I66" s="220"/>
      <c r="J66" s="220"/>
      <c r="K66" s="240"/>
      <c r="L66" s="131"/>
    </row>
    <row r="67" spans="2:12" ht="14.1" customHeight="1" thickBot="1" x14ac:dyDescent="0.3">
      <c r="B67" s="147"/>
      <c r="C67" s="184" t="s">
        <v>42</v>
      </c>
      <c r="D67" s="316">
        <v>123</v>
      </c>
      <c r="E67" s="288"/>
      <c r="F67" s="288">
        <v>14.960699999999999</v>
      </c>
      <c r="G67" s="288">
        <f>D67-F67</f>
        <v>108.0393</v>
      </c>
      <c r="H67" s="290">
        <v>0.96160000000000001</v>
      </c>
      <c r="I67" s="189"/>
      <c r="J67" s="189"/>
      <c r="K67" s="240"/>
      <c r="L67" s="131"/>
    </row>
    <row r="68" spans="2:12" ht="14.1" customHeight="1" thickBot="1" x14ac:dyDescent="0.3">
      <c r="B68" s="147"/>
      <c r="C68" s="184" t="s">
        <v>14</v>
      </c>
      <c r="D68" s="316"/>
      <c r="E68" s="288"/>
      <c r="F68" s="336">
        <v>245</v>
      </c>
      <c r="G68" s="288"/>
      <c r="H68" s="290">
        <v>189</v>
      </c>
      <c r="I68" s="189"/>
      <c r="J68" s="189"/>
      <c r="K68" s="240"/>
      <c r="L68" s="131"/>
    </row>
    <row r="69" spans="2:12" s="3" customFormat="1" ht="16.5" customHeight="1" thickBot="1" x14ac:dyDescent="0.3">
      <c r="B69" s="145"/>
      <c r="C69" s="229" t="s">
        <v>9</v>
      </c>
      <c r="D69" s="291">
        <v>9675</v>
      </c>
      <c r="E69" s="253">
        <f>E60+E61+E62+E63+E67+E68</f>
        <v>149.0942</v>
      </c>
      <c r="F69" s="253">
        <f>F60+F61+F62+F63+F67+F68</f>
        <v>9490.6136999999999</v>
      </c>
      <c r="G69" s="253">
        <f>D69-F69</f>
        <v>184.38630000000012</v>
      </c>
      <c r="H69" s="263">
        <f>H60+H61+H62+H63+H67+H68</f>
        <v>9457.0284000000011</v>
      </c>
      <c r="I69" s="210"/>
      <c r="J69" s="210"/>
      <c r="K69" s="240"/>
      <c r="L69" s="131"/>
    </row>
    <row r="70" spans="2:12" s="3" customFormat="1" ht="19.149999999999999" customHeight="1" thickBot="1" x14ac:dyDescent="0.3">
      <c r="B70" s="190"/>
      <c r="C70" s="412"/>
      <c r="D70" s="412"/>
      <c r="E70" s="412"/>
      <c r="F70" s="292"/>
      <c r="G70" s="186"/>
      <c r="H70" s="219"/>
      <c r="I70" s="191"/>
      <c r="J70" s="191"/>
      <c r="K70" s="192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6"/>
      <c r="K71" s="6"/>
      <c r="L71" s="146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6"/>
      <c r="K72" s="6"/>
      <c r="L72" s="146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6"/>
      <c r="K73" s="6"/>
      <c r="L73" s="146"/>
    </row>
    <row r="74" spans="2:12" ht="17.100000000000001" customHeight="1" thickBot="1" x14ac:dyDescent="0.3">
      <c r="B74" s="7"/>
      <c r="C74" s="74" t="s">
        <v>31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405" t="s">
        <v>1</v>
      </c>
      <c r="C75" s="406"/>
      <c r="D75" s="406"/>
      <c r="E75" s="406"/>
      <c r="F75" s="406"/>
      <c r="G75" s="406"/>
      <c r="H75" s="406"/>
      <c r="I75" s="406"/>
      <c r="J75" s="406"/>
      <c r="K75" s="407"/>
      <c r="L75" s="260"/>
    </row>
    <row r="76" spans="2:12" ht="4.5" customHeight="1" thickBot="1" x14ac:dyDescent="0.3">
      <c r="B76" s="147"/>
      <c r="C76" s="146"/>
      <c r="D76" s="146"/>
      <c r="E76" s="146"/>
      <c r="F76" s="146"/>
      <c r="G76" s="146"/>
      <c r="H76" s="146"/>
      <c r="I76" s="146"/>
      <c r="J76" s="146"/>
      <c r="K76" s="148"/>
      <c r="L76" s="146"/>
    </row>
    <row r="77" spans="2:12" ht="14.1" customHeight="1" thickBot="1" x14ac:dyDescent="0.3">
      <c r="B77" s="145"/>
      <c r="C77" s="400" t="s">
        <v>2</v>
      </c>
      <c r="D77" s="401"/>
      <c r="E77" s="400" t="s">
        <v>21</v>
      </c>
      <c r="F77" s="408"/>
      <c r="G77" s="400" t="s">
        <v>22</v>
      </c>
      <c r="H77" s="401"/>
      <c r="I77" s="189"/>
      <c r="J77" s="189"/>
      <c r="K77" s="143"/>
      <c r="L77" s="166"/>
    </row>
    <row r="78" spans="2:12" ht="17.25" x14ac:dyDescent="0.25">
      <c r="B78" s="147"/>
      <c r="C78" s="198" t="s">
        <v>29</v>
      </c>
      <c r="D78" s="206">
        <v>108894</v>
      </c>
      <c r="E78" s="238" t="s">
        <v>5</v>
      </c>
      <c r="F78" s="208">
        <v>41057</v>
      </c>
      <c r="G78" s="237" t="s">
        <v>27</v>
      </c>
      <c r="H78" s="208">
        <v>12058</v>
      </c>
      <c r="I78" s="189"/>
      <c r="J78" s="189"/>
      <c r="K78" s="143"/>
      <c r="L78" s="166"/>
    </row>
    <row r="79" spans="2:12" ht="15" x14ac:dyDescent="0.25">
      <c r="B79" s="147"/>
      <c r="C79" s="198" t="s">
        <v>3</v>
      </c>
      <c r="D79" s="206">
        <v>99894</v>
      </c>
      <c r="E79" s="49" t="s">
        <v>6</v>
      </c>
      <c r="F79" s="203">
        <v>66989</v>
      </c>
      <c r="G79" s="237" t="s">
        <v>68</v>
      </c>
      <c r="H79" s="203">
        <v>49572</v>
      </c>
      <c r="I79" s="189"/>
      <c r="J79" s="189"/>
      <c r="K79" s="143"/>
      <c r="L79" s="166"/>
    </row>
    <row r="80" spans="2:12" ht="15.75" thickBot="1" x14ac:dyDescent="0.3">
      <c r="B80" s="147"/>
      <c r="C80" s="198" t="s">
        <v>33</v>
      </c>
      <c r="D80" s="206">
        <v>14212</v>
      </c>
      <c r="E80" s="200" t="s">
        <v>90</v>
      </c>
      <c r="F80" s="203">
        <v>930</v>
      </c>
      <c r="G80" s="237" t="s">
        <v>69</v>
      </c>
      <c r="H80" s="206">
        <v>5359</v>
      </c>
      <c r="I80" s="189"/>
      <c r="J80" s="189"/>
      <c r="K80" s="143"/>
      <c r="L80" s="166"/>
    </row>
    <row r="81" spans="1:12" ht="14.1" customHeight="1" thickBot="1" x14ac:dyDescent="0.3">
      <c r="B81" s="147"/>
      <c r="C81" s="150" t="s">
        <v>36</v>
      </c>
      <c r="D81" s="207">
        <f>SUM(D78:D80)</f>
        <v>223000</v>
      </c>
      <c r="E81" s="151" t="s">
        <v>7</v>
      </c>
      <c r="F81" s="205">
        <f>SUM(F78:F80)</f>
        <v>108976</v>
      </c>
      <c r="G81" s="150" t="s">
        <v>6</v>
      </c>
      <c r="H81" s="205">
        <f>SUM(H78:H80)</f>
        <v>66989</v>
      </c>
      <c r="I81" s="189"/>
      <c r="J81" s="189"/>
      <c r="K81" s="148"/>
      <c r="L81" s="146"/>
    </row>
    <row r="82" spans="1:12" ht="12" customHeight="1" x14ac:dyDescent="0.25">
      <c r="B82" s="147"/>
      <c r="C82" s="255" t="s">
        <v>108</v>
      </c>
      <c r="D82" s="256"/>
      <c r="E82" s="256"/>
      <c r="F82" s="256"/>
      <c r="G82" s="256"/>
      <c r="H82" s="256"/>
      <c r="I82" s="254"/>
      <c r="J82" s="146"/>
      <c r="K82" s="148"/>
      <c r="L82" s="146"/>
    </row>
    <row r="83" spans="1:12" ht="14.25" customHeight="1" x14ac:dyDescent="0.25">
      <c r="B83" s="147"/>
      <c r="C83" s="413" t="s">
        <v>105</v>
      </c>
      <c r="D83" s="413"/>
      <c r="E83" s="413"/>
      <c r="F83" s="413"/>
      <c r="G83" s="413"/>
      <c r="H83" s="413"/>
      <c r="I83" s="254"/>
      <c r="J83" s="146"/>
      <c r="K83" s="148"/>
      <c r="L83" s="146"/>
    </row>
    <row r="84" spans="1:12" ht="6" customHeight="1" thickBot="1" x14ac:dyDescent="0.3">
      <c r="B84" s="147"/>
      <c r="C84" s="413"/>
      <c r="D84" s="413"/>
      <c r="E84" s="413"/>
      <c r="F84" s="413"/>
      <c r="G84" s="413"/>
      <c r="H84" s="413"/>
      <c r="I84" s="146"/>
      <c r="J84" s="146"/>
      <c r="K84" s="148"/>
      <c r="L84" s="146"/>
    </row>
    <row r="85" spans="1:12" ht="14.1" customHeight="1" x14ac:dyDescent="0.25">
      <c r="B85" s="402" t="s">
        <v>8</v>
      </c>
      <c r="C85" s="403"/>
      <c r="D85" s="403"/>
      <c r="E85" s="403"/>
      <c r="F85" s="403"/>
      <c r="G85" s="403"/>
      <c r="H85" s="403"/>
      <c r="I85" s="403"/>
      <c r="J85" s="403"/>
      <c r="K85" s="404"/>
      <c r="L85" s="260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6"/>
      <c r="K86" s="10"/>
      <c r="L86" s="146"/>
    </row>
    <row r="87" spans="1:12" ht="48.75" customHeight="1" thickBot="1" x14ac:dyDescent="0.3">
      <c r="A87" s="148"/>
      <c r="B87" s="146"/>
      <c r="C87" s="228" t="s">
        <v>20</v>
      </c>
      <c r="D87" s="248" t="s">
        <v>21</v>
      </c>
      <c r="E87" s="246" t="str">
        <f>E20</f>
        <v>LANDET KVANTUM UKE 48</v>
      </c>
      <c r="F87" s="246" t="str">
        <f>F20</f>
        <v>LANDET KVANTUM T.O.M UKE 48</v>
      </c>
      <c r="G87" s="246" t="str">
        <f>H20</f>
        <v>RESTKVOTER</v>
      </c>
      <c r="H87" s="247" t="str">
        <f>I20</f>
        <v>LANDET KVANTUM T.O.M. UKE 48 2014</v>
      </c>
      <c r="I87" s="6"/>
      <c r="J87" s="146"/>
      <c r="K87" s="10"/>
      <c r="L87" s="146"/>
    </row>
    <row r="88" spans="1:12" ht="14.1" customHeight="1" x14ac:dyDescent="0.25">
      <c r="A88" s="148"/>
      <c r="B88" s="146"/>
      <c r="C88" s="180" t="s">
        <v>17</v>
      </c>
      <c r="D88" s="317">
        <f>D90+D89</f>
        <v>45039</v>
      </c>
      <c r="E88" s="287">
        <f>E90+E89</f>
        <v>351.77800000000002</v>
      </c>
      <c r="F88" s="287">
        <f>F89+F90</f>
        <v>33697.926100000004</v>
      </c>
      <c r="G88" s="287">
        <f>G89+G90</f>
        <v>11341.073899999998</v>
      </c>
      <c r="H88" s="289">
        <f>H89+H90</f>
        <v>30600.0239</v>
      </c>
      <c r="I88" s="42"/>
      <c r="J88" s="189"/>
      <c r="K88" s="158"/>
      <c r="L88" s="189"/>
    </row>
    <row r="89" spans="1:12" ht="14.1" customHeight="1" x14ac:dyDescent="0.25">
      <c r="A89" s="148"/>
      <c r="B89" s="146"/>
      <c r="C89" s="223" t="s">
        <v>12</v>
      </c>
      <c r="D89" s="321">
        <v>44289</v>
      </c>
      <c r="E89" s="298">
        <v>335.6472</v>
      </c>
      <c r="F89" s="298">
        <v>33030.832000000002</v>
      </c>
      <c r="G89" s="298">
        <f>D89-F89</f>
        <v>11258.167999999998</v>
      </c>
      <c r="H89" s="302">
        <v>30016.4745</v>
      </c>
      <c r="I89" s="189"/>
      <c r="J89" s="189"/>
      <c r="K89" s="158"/>
      <c r="L89" s="189"/>
    </row>
    <row r="90" spans="1:12" ht="15.75" thickBot="1" x14ac:dyDescent="0.3">
      <c r="A90" s="148"/>
      <c r="B90" s="146"/>
      <c r="C90" s="224" t="s">
        <v>11</v>
      </c>
      <c r="D90" s="322">
        <v>750</v>
      </c>
      <c r="E90" s="299">
        <v>16.130800000000001</v>
      </c>
      <c r="F90" s="299">
        <v>667.09410000000003</v>
      </c>
      <c r="G90" s="299">
        <f>D90-F90</f>
        <v>82.905899999999974</v>
      </c>
      <c r="H90" s="303">
        <v>583.54939999999999</v>
      </c>
      <c r="I90" s="189"/>
      <c r="J90" s="189"/>
      <c r="K90" s="158"/>
      <c r="L90" s="189"/>
    </row>
    <row r="91" spans="1:12" ht="14.1" customHeight="1" x14ac:dyDescent="0.25">
      <c r="A91" s="148"/>
      <c r="B91" s="4"/>
      <c r="C91" s="177" t="s">
        <v>18</v>
      </c>
      <c r="D91" s="323">
        <f>D92+D98+D99</f>
        <v>65130</v>
      </c>
      <c r="E91" s="365">
        <f>E92+E98+E99</f>
        <v>1627.7547</v>
      </c>
      <c r="F91" s="365">
        <f>F92+F98+F99</f>
        <v>52819.762600000002</v>
      </c>
      <c r="G91" s="365">
        <f>G92+G98+G99</f>
        <v>12310.237400000002</v>
      </c>
      <c r="H91" s="366">
        <f>H92+H98+H99</f>
        <v>54900.343700000005</v>
      </c>
      <c r="I91" s="189"/>
      <c r="J91" s="189"/>
      <c r="K91" s="158"/>
      <c r="L91" s="189"/>
    </row>
    <row r="92" spans="1:12" ht="15.75" customHeight="1" x14ac:dyDescent="0.25">
      <c r="A92" s="148"/>
      <c r="B92" s="43"/>
      <c r="C92" s="226" t="s">
        <v>70</v>
      </c>
      <c r="D92" s="324">
        <f>D93+D94+D95+D96+D97</f>
        <v>46982</v>
      </c>
      <c r="E92" s="300">
        <f>E93+E94+E95+E96+E97</f>
        <v>679.98349999999994</v>
      </c>
      <c r="F92" s="300">
        <f>F93+F94+F95+F96+F97</f>
        <v>39258.353300000002</v>
      </c>
      <c r="G92" s="300">
        <f>G93+G94+G95+G96+G97</f>
        <v>7723.6467000000011</v>
      </c>
      <c r="H92" s="304">
        <f>H93+H94+H96+H97</f>
        <v>44163.5484</v>
      </c>
      <c r="I92" s="189"/>
      <c r="J92" s="189"/>
      <c r="K92" s="158"/>
      <c r="L92" s="189"/>
    </row>
    <row r="93" spans="1:12" ht="14.1" customHeight="1" x14ac:dyDescent="0.25">
      <c r="A93" s="143"/>
      <c r="B93" s="166"/>
      <c r="C93" s="225" t="s">
        <v>23</v>
      </c>
      <c r="D93" s="319">
        <v>11169</v>
      </c>
      <c r="E93" s="294">
        <v>117.9178</v>
      </c>
      <c r="F93" s="294">
        <v>8192.0789999999997</v>
      </c>
      <c r="G93" s="294">
        <f>D93-F93</f>
        <v>2976.9210000000003</v>
      </c>
      <c r="H93" s="296">
        <v>9633.5889999999999</v>
      </c>
      <c r="I93" s="189"/>
      <c r="J93" s="189"/>
      <c r="K93" s="158"/>
      <c r="L93" s="189"/>
    </row>
    <row r="94" spans="1:12" ht="14.1" customHeight="1" x14ac:dyDescent="0.25">
      <c r="A94" s="143"/>
      <c r="B94" s="166"/>
      <c r="C94" s="225" t="s">
        <v>24</v>
      </c>
      <c r="D94" s="319">
        <v>10295</v>
      </c>
      <c r="E94" s="294">
        <v>41.0289</v>
      </c>
      <c r="F94" s="294">
        <v>10594.943799999999</v>
      </c>
      <c r="G94" s="294">
        <f t="shared" ref="G94:G100" si="1">D94-F94</f>
        <v>-299.9437999999991</v>
      </c>
      <c r="H94" s="296">
        <v>11792.6963</v>
      </c>
      <c r="I94" s="189"/>
      <c r="J94" s="189"/>
      <c r="K94" s="158"/>
      <c r="L94" s="189"/>
    </row>
    <row r="95" spans="1:12" ht="19.5" customHeight="1" x14ac:dyDescent="0.25">
      <c r="A95" s="143"/>
      <c r="B95" s="166"/>
      <c r="C95" s="225" t="s">
        <v>76</v>
      </c>
      <c r="D95" s="319">
        <v>4000</v>
      </c>
      <c r="E95" s="294">
        <v>327</v>
      </c>
      <c r="F95" s="294">
        <v>2615</v>
      </c>
      <c r="G95" s="294">
        <f>D95-F95</f>
        <v>1385</v>
      </c>
      <c r="H95" s="296"/>
      <c r="I95" s="189"/>
      <c r="J95" s="189"/>
      <c r="K95" s="158"/>
      <c r="L95" s="189"/>
    </row>
    <row r="96" spans="1:12" ht="14.1" customHeight="1" x14ac:dyDescent="0.25">
      <c r="A96" s="143"/>
      <c r="B96" s="166"/>
      <c r="C96" s="225" t="s">
        <v>25</v>
      </c>
      <c r="D96" s="319">
        <v>13860</v>
      </c>
      <c r="E96" s="294">
        <v>180.5966</v>
      </c>
      <c r="F96" s="294">
        <v>11111.4979</v>
      </c>
      <c r="G96" s="294">
        <f t="shared" si="1"/>
        <v>2748.5020999999997</v>
      </c>
      <c r="H96" s="296">
        <v>13959.0326</v>
      </c>
      <c r="I96" s="189"/>
      <c r="J96" s="189"/>
      <c r="K96" s="158"/>
      <c r="L96" s="189"/>
    </row>
    <row r="97" spans="1:12" ht="14.1" customHeight="1" x14ac:dyDescent="0.25">
      <c r="A97" s="143"/>
      <c r="B97" s="166"/>
      <c r="C97" s="225" t="s">
        <v>26</v>
      </c>
      <c r="D97" s="319">
        <v>7658</v>
      </c>
      <c r="E97" s="294">
        <v>13.440200000000001</v>
      </c>
      <c r="F97" s="294">
        <v>6744.8325999999997</v>
      </c>
      <c r="G97" s="294">
        <f t="shared" si="1"/>
        <v>913.16740000000027</v>
      </c>
      <c r="H97" s="296">
        <v>8778.2304999999997</v>
      </c>
      <c r="I97" s="189"/>
      <c r="J97" s="189"/>
      <c r="K97" s="158"/>
      <c r="L97" s="189"/>
    </row>
    <row r="98" spans="1:12" ht="14.1" customHeight="1" x14ac:dyDescent="0.25">
      <c r="A98" s="148"/>
      <c r="B98" s="43"/>
      <c r="C98" s="226" t="s">
        <v>34</v>
      </c>
      <c r="D98" s="324">
        <v>13120</v>
      </c>
      <c r="E98" s="300">
        <v>867.02679999999998</v>
      </c>
      <c r="F98" s="300">
        <v>9860.7212999999992</v>
      </c>
      <c r="G98" s="300">
        <f t="shared" si="1"/>
        <v>3259.2787000000008</v>
      </c>
      <c r="H98" s="304">
        <v>8591.6542000000009</v>
      </c>
      <c r="I98" s="189"/>
      <c r="J98" s="189"/>
      <c r="K98" s="158"/>
      <c r="L98" s="189"/>
    </row>
    <row r="99" spans="1:12" ht="15.75" thickBot="1" x14ac:dyDescent="0.3">
      <c r="A99" s="148"/>
      <c r="B99" s="43"/>
      <c r="C99" s="227" t="s">
        <v>69</v>
      </c>
      <c r="D99" s="325">
        <v>5028</v>
      </c>
      <c r="E99" s="301">
        <v>80.744399999999999</v>
      </c>
      <c r="F99" s="301">
        <v>3700.6880000000001</v>
      </c>
      <c r="G99" s="301">
        <f t="shared" si="1"/>
        <v>1327.3119999999999</v>
      </c>
      <c r="H99" s="305">
        <v>2145.1410999999998</v>
      </c>
      <c r="I99" s="189"/>
      <c r="J99" s="189"/>
      <c r="K99" s="158"/>
      <c r="L99" s="189"/>
    </row>
    <row r="100" spans="1:12" ht="15.75" thickBot="1" x14ac:dyDescent="0.3">
      <c r="A100" s="148"/>
      <c r="B100" s="146"/>
      <c r="C100" s="184" t="s">
        <v>13</v>
      </c>
      <c r="D100" s="316">
        <v>548</v>
      </c>
      <c r="E100" s="288">
        <v>3.1244999999999998</v>
      </c>
      <c r="F100" s="288">
        <v>39.499000000000002</v>
      </c>
      <c r="G100" s="288">
        <f t="shared" si="1"/>
        <v>508.50099999999998</v>
      </c>
      <c r="H100" s="290">
        <v>220.26669999999999</v>
      </c>
      <c r="I100" s="189"/>
      <c r="J100" s="189"/>
      <c r="K100" s="158"/>
      <c r="L100" s="189"/>
    </row>
    <row r="101" spans="1:12" ht="18" thickBot="1" x14ac:dyDescent="0.3">
      <c r="A101" s="148"/>
      <c r="B101" s="146"/>
      <c r="C101" s="218" t="s">
        <v>84</v>
      </c>
      <c r="D101" s="320">
        <v>930</v>
      </c>
      <c r="E101" s="295"/>
      <c r="F101" s="295"/>
      <c r="G101" s="295">
        <f>D101-F101</f>
        <v>930</v>
      </c>
      <c r="H101" s="297"/>
      <c r="I101" s="189"/>
      <c r="J101" s="189"/>
      <c r="K101" s="158"/>
      <c r="L101" s="189"/>
    </row>
    <row r="102" spans="1:12" ht="16.5" customHeight="1" thickBot="1" x14ac:dyDescent="0.3">
      <c r="A102" s="148"/>
      <c r="B102" s="146"/>
      <c r="C102" s="184" t="s">
        <v>78</v>
      </c>
      <c r="D102" s="316">
        <v>300</v>
      </c>
      <c r="E102" s="288">
        <v>1</v>
      </c>
      <c r="F102" s="288">
        <v>300</v>
      </c>
      <c r="G102" s="288">
        <f>D102-F102</f>
        <v>0</v>
      </c>
      <c r="H102" s="290">
        <v>53.771299999999997</v>
      </c>
      <c r="I102" s="189"/>
      <c r="J102" s="189"/>
      <c r="K102" s="158"/>
      <c r="L102" s="189"/>
    </row>
    <row r="103" spans="1:12" ht="15.75" thickBot="1" x14ac:dyDescent="0.3">
      <c r="A103" s="148"/>
      <c r="B103" s="146"/>
      <c r="C103" s="293" t="s">
        <v>14</v>
      </c>
      <c r="D103" s="316"/>
      <c r="E103" s="288"/>
      <c r="F103" s="288"/>
      <c r="G103" s="288">
        <f>D103-F103</f>
        <v>0</v>
      </c>
      <c r="H103" s="290">
        <v>20.499400000015157</v>
      </c>
      <c r="I103" s="189"/>
      <c r="J103" s="189"/>
      <c r="K103" s="158"/>
      <c r="L103" s="189"/>
    </row>
    <row r="104" spans="1:12" ht="16.5" thickBot="1" x14ac:dyDescent="0.3">
      <c r="A104" s="148"/>
      <c r="B104" s="146"/>
      <c r="C104" s="229" t="s">
        <v>9</v>
      </c>
      <c r="D104" s="291">
        <f>D88+D91+D100+D101+D102+D103</f>
        <v>111947</v>
      </c>
      <c r="E104" s="306">
        <f>E88+E91+E100+E102+E103</f>
        <v>1983.6571999999999</v>
      </c>
      <c r="F104" s="306">
        <f>F88+F91+F100+F102+F103</f>
        <v>86857.187699999995</v>
      </c>
      <c r="G104" s="306">
        <f>G88+G91+G100+G101+G102+G103</f>
        <v>25089.812300000001</v>
      </c>
      <c r="H104" s="250">
        <f>H88+H91+H100+H102+H103</f>
        <v>85794.904999999999</v>
      </c>
      <c r="I104" s="189"/>
      <c r="J104" s="189"/>
      <c r="K104" s="158"/>
      <c r="L104" s="189"/>
    </row>
    <row r="105" spans="1:12" ht="13.5" customHeight="1" x14ac:dyDescent="0.25">
      <c r="B105" s="15"/>
      <c r="C105" s="16" t="s">
        <v>28</v>
      </c>
      <c r="D105" s="230"/>
      <c r="E105" s="230"/>
      <c r="F105" s="231"/>
      <c r="G105" s="231"/>
      <c r="H105" s="232"/>
      <c r="I105" s="117"/>
      <c r="J105" s="196"/>
      <c r="K105" s="17"/>
      <c r="L105" s="153"/>
    </row>
    <row r="106" spans="1:12" ht="13.5" customHeight="1" x14ac:dyDescent="0.25">
      <c r="B106" s="15"/>
      <c r="C106" s="44" t="s">
        <v>106</v>
      </c>
      <c r="D106" s="26"/>
      <c r="E106" s="26"/>
      <c r="F106" s="127"/>
      <c r="G106" s="127"/>
      <c r="H106" s="117"/>
      <c r="I106" s="117"/>
      <c r="J106" s="196"/>
      <c r="K106" s="17"/>
      <c r="L106" s="153"/>
    </row>
    <row r="107" spans="1:12" s="82" customFormat="1" ht="13.5" customHeight="1" x14ac:dyDescent="0.25">
      <c r="B107" s="152"/>
      <c r="C107" s="201" t="s">
        <v>85</v>
      </c>
      <c r="D107" s="259"/>
      <c r="E107" s="259"/>
      <c r="F107" s="318"/>
      <c r="G107" s="209"/>
      <c r="H107" s="196"/>
      <c r="I107" s="196"/>
      <c r="J107" s="196"/>
      <c r="K107" s="154"/>
      <c r="L107" s="153"/>
    </row>
    <row r="108" spans="1:12" ht="15" customHeight="1" thickBot="1" x14ac:dyDescent="0.3">
      <c r="B108" s="27"/>
      <c r="C108" s="258" t="s">
        <v>107</v>
      </c>
      <c r="D108" s="258"/>
      <c r="E108" s="258"/>
      <c r="F108" s="258"/>
      <c r="G108" s="129"/>
      <c r="H108" s="129"/>
      <c r="I108" s="28"/>
      <c r="J108" s="164"/>
      <c r="K108" s="29"/>
      <c r="L108" s="153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3"/>
      <c r="K109" s="16"/>
      <c r="L109" s="153"/>
    </row>
    <row r="110" spans="1:12" s="45" customFormat="1" ht="14.25" customHeight="1" thickBot="1" x14ac:dyDescent="0.3">
      <c r="A110" s="91"/>
      <c r="C110" s="75" t="s">
        <v>43</v>
      </c>
      <c r="I110" s="91"/>
      <c r="J110" s="91"/>
      <c r="L110" s="91"/>
    </row>
    <row r="111" spans="1:12" ht="17.100000000000001" customHeight="1" thickTop="1" x14ac:dyDescent="0.25">
      <c r="B111" s="405" t="s">
        <v>1</v>
      </c>
      <c r="C111" s="406"/>
      <c r="D111" s="406"/>
      <c r="E111" s="406"/>
      <c r="F111" s="406"/>
      <c r="G111" s="406"/>
      <c r="H111" s="406"/>
      <c r="I111" s="406"/>
      <c r="J111" s="406"/>
      <c r="K111" s="407"/>
      <c r="L111" s="260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400" t="s">
        <v>2</v>
      </c>
      <c r="D113" s="401"/>
      <c r="E113" s="400" t="s">
        <v>21</v>
      </c>
      <c r="F113" s="401"/>
      <c r="G113" s="400" t="s">
        <v>22</v>
      </c>
      <c r="H113" s="401"/>
      <c r="I113" s="42"/>
      <c r="J113" s="189"/>
      <c r="K113" s="1"/>
      <c r="L113" s="4"/>
    </row>
    <row r="114" spans="2:12" ht="15" customHeight="1" x14ac:dyDescent="0.25">
      <c r="B114" s="9"/>
      <c r="C114" s="12" t="s">
        <v>29</v>
      </c>
      <c r="D114" s="206">
        <v>105950</v>
      </c>
      <c r="E114" s="11" t="s">
        <v>5</v>
      </c>
      <c r="F114" s="208">
        <v>38273</v>
      </c>
      <c r="G114" s="12" t="s">
        <v>27</v>
      </c>
      <c r="H114" s="208">
        <v>4324</v>
      </c>
      <c r="I114" s="42"/>
      <c r="J114" s="189"/>
      <c r="K114" s="47"/>
      <c r="L114" s="92"/>
    </row>
    <row r="115" spans="2:12" ht="14.1" customHeight="1" x14ac:dyDescent="0.25">
      <c r="B115" s="9"/>
      <c r="C115" s="12" t="s">
        <v>3</v>
      </c>
      <c r="D115" s="206">
        <v>12000</v>
      </c>
      <c r="E115" s="12" t="s">
        <v>6</v>
      </c>
      <c r="F115" s="203">
        <v>39307</v>
      </c>
      <c r="G115" s="149" t="s">
        <v>68</v>
      </c>
      <c r="H115" s="203">
        <v>29480</v>
      </c>
      <c r="I115" s="42"/>
      <c r="J115" s="189"/>
      <c r="K115" s="10"/>
      <c r="L115" s="146"/>
    </row>
    <row r="116" spans="2:12" ht="14.1" customHeight="1" thickBot="1" x14ac:dyDescent="0.3">
      <c r="B116" s="48"/>
      <c r="C116" s="49" t="s">
        <v>33</v>
      </c>
      <c r="D116" s="206">
        <v>4050</v>
      </c>
      <c r="E116" s="12" t="s">
        <v>44</v>
      </c>
      <c r="F116" s="206">
        <v>25860</v>
      </c>
      <c r="G116" s="149" t="s">
        <v>69</v>
      </c>
      <c r="H116" s="206">
        <v>5503</v>
      </c>
      <c r="I116" s="42"/>
      <c r="J116" s="189"/>
      <c r="K116" s="10"/>
      <c r="L116" s="146"/>
    </row>
    <row r="117" spans="2:12" ht="14.1" customHeight="1" thickBot="1" x14ac:dyDescent="0.3">
      <c r="B117" s="9"/>
      <c r="C117" s="13" t="s">
        <v>36</v>
      </c>
      <c r="D117" s="118">
        <f>SUM(D114:D116)</f>
        <v>122000</v>
      </c>
      <c r="E117" s="14" t="s">
        <v>7</v>
      </c>
      <c r="F117" s="205">
        <f>SUM(F114:F116)</f>
        <v>103440</v>
      </c>
      <c r="G117" s="13" t="s">
        <v>6</v>
      </c>
      <c r="H117" s="118">
        <f>SUM(H114:H116)</f>
        <v>39307</v>
      </c>
      <c r="I117" s="42"/>
      <c r="J117" s="189"/>
      <c r="K117" s="10"/>
      <c r="L117" s="146"/>
    </row>
    <row r="118" spans="2:12" s="18" customFormat="1" ht="12" customHeight="1" x14ac:dyDescent="0.25">
      <c r="B118" s="15"/>
      <c r="C118" s="153" t="s">
        <v>92</v>
      </c>
      <c r="D118" s="201"/>
      <c r="E118" s="201"/>
      <c r="F118" s="201"/>
      <c r="G118" s="16"/>
      <c r="H118" s="16"/>
      <c r="I118" s="16"/>
      <c r="J118" s="153"/>
      <c r="K118" s="17"/>
      <c r="L118" s="153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6"/>
      <c r="K119" s="21"/>
      <c r="L119" s="146"/>
    </row>
    <row r="120" spans="2:12" ht="17.100000000000001" customHeight="1" x14ac:dyDescent="0.25">
      <c r="B120" s="402" t="s">
        <v>8</v>
      </c>
      <c r="C120" s="403"/>
      <c r="D120" s="403"/>
      <c r="E120" s="403"/>
      <c r="F120" s="403"/>
      <c r="G120" s="403"/>
      <c r="H120" s="403"/>
      <c r="I120" s="403"/>
      <c r="J120" s="403"/>
      <c r="K120" s="404"/>
      <c r="L120" s="260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6"/>
      <c r="K121" s="10"/>
      <c r="L121" s="146"/>
    </row>
    <row r="122" spans="2:12" s="3" customFormat="1" ht="47.25" customHeight="1" thickBot="1" x14ac:dyDescent="0.3">
      <c r="B122" s="2"/>
      <c r="C122" s="273" t="s">
        <v>20</v>
      </c>
      <c r="D122" s="248" t="s">
        <v>21</v>
      </c>
      <c r="E122" s="239" t="str">
        <f>E20</f>
        <v>LANDET KVANTUM UKE 48</v>
      </c>
      <c r="F122" s="246" t="str">
        <f>F20</f>
        <v>LANDET KVANTUM T.O.M UKE 48</v>
      </c>
      <c r="G122" s="246" t="str">
        <f>H20</f>
        <v>RESTKVOTER</v>
      </c>
      <c r="H122" s="247" t="str">
        <f>I20</f>
        <v>LANDET KVANTUM T.O.M. UKE 48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274" t="s">
        <v>17</v>
      </c>
      <c r="D123" s="367">
        <f>D124+D125+D126</f>
        <v>38273</v>
      </c>
      <c r="E123" s="287">
        <f>E124+E125+E126</f>
        <v>496.50229999999999</v>
      </c>
      <c r="F123" s="287">
        <f>F124+F125+F126</f>
        <v>38143.8969</v>
      </c>
      <c r="G123" s="287">
        <f>G124+G125+G126</f>
        <v>129.10309999999936</v>
      </c>
      <c r="H123" s="289">
        <f>H124+H125+H126</f>
        <v>37514.578399999999</v>
      </c>
      <c r="I123" s="189"/>
      <c r="J123" s="189"/>
      <c r="K123" s="158"/>
      <c r="L123" s="189"/>
    </row>
    <row r="124" spans="2:12" ht="14.1" customHeight="1" x14ac:dyDescent="0.25">
      <c r="B124" s="9"/>
      <c r="C124" s="275" t="s">
        <v>12</v>
      </c>
      <c r="D124" s="368">
        <v>30618</v>
      </c>
      <c r="E124" s="298">
        <v>15.124499999999999</v>
      </c>
      <c r="F124" s="298">
        <v>32454.245500000001</v>
      </c>
      <c r="G124" s="298">
        <f>D124-F124</f>
        <v>-1836.2455000000009</v>
      </c>
      <c r="H124" s="302">
        <v>31629.763800000001</v>
      </c>
      <c r="I124" s="42"/>
      <c r="J124" s="189"/>
      <c r="K124" s="158"/>
      <c r="L124" s="189"/>
    </row>
    <row r="125" spans="2:12" ht="14.1" customHeight="1" x14ac:dyDescent="0.25">
      <c r="B125" s="9"/>
      <c r="C125" s="275" t="s">
        <v>11</v>
      </c>
      <c r="D125" s="368">
        <v>7155</v>
      </c>
      <c r="E125" s="298">
        <v>481.37779999999998</v>
      </c>
      <c r="F125" s="298">
        <v>5689.6513999999997</v>
      </c>
      <c r="G125" s="298">
        <f>D125-F125</f>
        <v>1465.3486000000003</v>
      </c>
      <c r="H125" s="302">
        <v>5884.8145999999997</v>
      </c>
      <c r="I125" s="42"/>
      <c r="J125" s="189"/>
      <c r="K125" s="158"/>
      <c r="L125" s="189"/>
    </row>
    <row r="126" spans="2:12" ht="15.75" thickBot="1" x14ac:dyDescent="0.3">
      <c r="B126" s="9"/>
      <c r="C126" s="276" t="s">
        <v>45</v>
      </c>
      <c r="D126" s="369">
        <v>500</v>
      </c>
      <c r="E126" s="299"/>
      <c r="F126" s="299"/>
      <c r="G126" s="299">
        <f>D126-F126</f>
        <v>500</v>
      </c>
      <c r="H126" s="303"/>
      <c r="I126" s="42"/>
      <c r="J126" s="189"/>
      <c r="K126" s="158"/>
      <c r="L126" s="189"/>
    </row>
    <row r="127" spans="2:12" s="113" customFormat="1" ht="13.5" customHeight="1" thickBot="1" x14ac:dyDescent="0.3">
      <c r="B127" s="115"/>
      <c r="C127" s="277" t="s">
        <v>44</v>
      </c>
      <c r="D127" s="370">
        <v>25860</v>
      </c>
      <c r="E127" s="341"/>
      <c r="F127" s="341">
        <v>29683.9895</v>
      </c>
      <c r="G127" s="341">
        <f>D127-F127</f>
        <v>-3823.9894999999997</v>
      </c>
      <c r="H127" s="345">
        <v>28656.446199999998</v>
      </c>
      <c r="I127" s="116"/>
      <c r="J127" s="116"/>
      <c r="K127" s="158"/>
      <c r="L127" s="189"/>
    </row>
    <row r="128" spans="2:12" s="82" customFormat="1" ht="14.25" customHeight="1" thickBot="1" x14ac:dyDescent="0.3">
      <c r="B128" s="9"/>
      <c r="C128" s="278" t="s">
        <v>18</v>
      </c>
      <c r="D128" s="335">
        <f>D129+D134+D137</f>
        <v>39307</v>
      </c>
      <c r="E128" s="295">
        <f>E129+E134+E137</f>
        <v>540.09660000000008</v>
      </c>
      <c r="F128" s="295">
        <f>F137+F134+F129</f>
        <v>43611.869700000003</v>
      </c>
      <c r="G128" s="295">
        <f>D128-F128</f>
        <v>-4304.8697000000029</v>
      </c>
      <c r="H128" s="297">
        <f>H129+H134+H137</f>
        <v>45224.038399999998</v>
      </c>
      <c r="I128" s="6"/>
      <c r="J128" s="146"/>
      <c r="K128" s="158"/>
      <c r="L128" s="189"/>
    </row>
    <row r="129" spans="2:12" ht="15.75" customHeight="1" x14ac:dyDescent="0.25">
      <c r="B129" s="2"/>
      <c r="C129" s="279" t="s">
        <v>70</v>
      </c>
      <c r="D129" s="371">
        <f>D130+D131+D132+D133</f>
        <v>29480</v>
      </c>
      <c r="E129" s="342">
        <f>E130+E131+E132+E133</f>
        <v>469.50530000000003</v>
      </c>
      <c r="F129" s="342">
        <f>F130+F131+F133+F132</f>
        <v>32324.732300000003</v>
      </c>
      <c r="G129" s="342">
        <f>G130+G131+G132+G133</f>
        <v>-2844.7322999999997</v>
      </c>
      <c r="H129" s="346">
        <f>H130+H131+H132+H133</f>
        <v>36124.810799999999</v>
      </c>
      <c r="I129" s="4"/>
      <c r="J129" s="4"/>
      <c r="K129" s="158"/>
      <c r="L129" s="189"/>
    </row>
    <row r="130" spans="2:12" s="24" customFormat="1" ht="14.1" customHeight="1" x14ac:dyDescent="0.25">
      <c r="B130" s="50"/>
      <c r="C130" s="280" t="s">
        <v>23</v>
      </c>
      <c r="D130" s="334">
        <v>8343</v>
      </c>
      <c r="E130" s="294">
        <v>187.70840000000001</v>
      </c>
      <c r="F130" s="294">
        <v>5846.8045000000002</v>
      </c>
      <c r="G130" s="294">
        <f t="shared" ref="G130:G133" si="2">D130-F130</f>
        <v>2496.1954999999998</v>
      </c>
      <c r="H130" s="296">
        <v>5167.5136000000002</v>
      </c>
      <c r="I130" s="51"/>
      <c r="J130" s="51"/>
      <c r="K130" s="158"/>
      <c r="L130" s="189"/>
    </row>
    <row r="131" spans="2:12" s="24" customFormat="1" ht="14.1" customHeight="1" x14ac:dyDescent="0.25">
      <c r="B131" s="160"/>
      <c r="C131" s="280" t="s">
        <v>24</v>
      </c>
      <c r="D131" s="334">
        <v>7665</v>
      </c>
      <c r="E131" s="294">
        <v>99.677499999999995</v>
      </c>
      <c r="F131" s="294">
        <v>8532.5594999999994</v>
      </c>
      <c r="G131" s="294">
        <f t="shared" si="2"/>
        <v>-867.55949999999939</v>
      </c>
      <c r="H131" s="296">
        <v>10589.068300000001</v>
      </c>
      <c r="I131" s="166" t="s">
        <v>104</v>
      </c>
      <c r="J131" s="166"/>
      <c r="K131" s="158"/>
      <c r="L131" s="189"/>
    </row>
    <row r="132" spans="2:12" s="24" customFormat="1" ht="14.1" customHeight="1" x14ac:dyDescent="0.25">
      <c r="B132" s="160"/>
      <c r="C132" s="280" t="s">
        <v>25</v>
      </c>
      <c r="D132" s="334">
        <v>7635</v>
      </c>
      <c r="E132" s="294">
        <v>85.116799999999998</v>
      </c>
      <c r="F132" s="294">
        <v>9939.6643999999997</v>
      </c>
      <c r="G132" s="294">
        <f t="shared" si="2"/>
        <v>-2304.6643999999997</v>
      </c>
      <c r="H132" s="296">
        <v>11669.523800000001</v>
      </c>
      <c r="I132" s="166"/>
      <c r="J132" s="166"/>
      <c r="K132" s="158"/>
      <c r="L132" s="189"/>
    </row>
    <row r="133" spans="2:12" s="24" customFormat="1" ht="14.1" customHeight="1" x14ac:dyDescent="0.25">
      <c r="B133" s="160"/>
      <c r="C133" s="280" t="s">
        <v>26</v>
      </c>
      <c r="D133" s="334">
        <v>5837</v>
      </c>
      <c r="E133" s="294">
        <v>97.002600000000001</v>
      </c>
      <c r="F133" s="294">
        <v>8005.7039000000004</v>
      </c>
      <c r="G133" s="294">
        <f t="shared" si="2"/>
        <v>-2168.7039000000004</v>
      </c>
      <c r="H133" s="296">
        <v>8698.7050999999992</v>
      </c>
      <c r="I133" s="166"/>
      <c r="J133" s="166"/>
      <c r="K133" s="158"/>
      <c r="L133" s="189"/>
    </row>
    <row r="134" spans="2:12" s="25" customFormat="1" ht="14.1" customHeight="1" x14ac:dyDescent="0.25">
      <c r="B134" s="22"/>
      <c r="C134" s="281" t="s">
        <v>19</v>
      </c>
      <c r="D134" s="372">
        <f>D135+D136</f>
        <v>4324</v>
      </c>
      <c r="E134" s="300">
        <f>E135</f>
        <v>0.54279999999999995</v>
      </c>
      <c r="F134" s="300">
        <f>F135+F136</f>
        <v>5373.0758999999998</v>
      </c>
      <c r="G134" s="300">
        <f>D134-F134</f>
        <v>-1049.0758999999998</v>
      </c>
      <c r="H134" s="304">
        <f>H135+H136</f>
        <v>4339.7302</v>
      </c>
      <c r="I134" s="43"/>
      <c r="J134" s="43"/>
      <c r="K134" s="158"/>
      <c r="L134" s="189"/>
    </row>
    <row r="135" spans="2:12" ht="14.1" customHeight="1" x14ac:dyDescent="0.25">
      <c r="B135" s="9"/>
      <c r="C135" s="280" t="s">
        <v>46</v>
      </c>
      <c r="D135" s="373">
        <v>3824</v>
      </c>
      <c r="E135" s="343">
        <v>0.54279999999999995</v>
      </c>
      <c r="F135" s="343">
        <v>5373.0758999999998</v>
      </c>
      <c r="G135" s="343"/>
      <c r="H135" s="347">
        <v>4339.7302</v>
      </c>
      <c r="I135" s="6"/>
      <c r="J135" s="146"/>
      <c r="K135" s="158"/>
      <c r="L135" s="189"/>
    </row>
    <row r="136" spans="2:12" ht="14.1" customHeight="1" x14ac:dyDescent="0.25">
      <c r="B136" s="22"/>
      <c r="C136" s="280" t="s">
        <v>47</v>
      </c>
      <c r="D136" s="373">
        <v>500</v>
      </c>
      <c r="E136" s="343"/>
      <c r="F136" s="343"/>
      <c r="G136" s="343"/>
      <c r="H136" s="347"/>
      <c r="I136" s="43"/>
      <c r="J136" s="43"/>
      <c r="K136" s="158"/>
      <c r="L136" s="189"/>
    </row>
    <row r="137" spans="2:12" ht="15.75" thickBot="1" x14ac:dyDescent="0.3">
      <c r="B137" s="9"/>
      <c r="C137" s="282" t="s">
        <v>72</v>
      </c>
      <c r="D137" s="374">
        <v>5503</v>
      </c>
      <c r="E137" s="301">
        <v>70.048500000000004</v>
      </c>
      <c r="F137" s="301">
        <v>5914.0614999999998</v>
      </c>
      <c r="G137" s="301">
        <f>D137-F137</f>
        <v>-411.0614999999998</v>
      </c>
      <c r="H137" s="305">
        <v>4759.4974000000002</v>
      </c>
      <c r="I137" s="6"/>
      <c r="J137" s="146"/>
      <c r="K137" s="158"/>
      <c r="L137" s="189"/>
    </row>
    <row r="138" spans="2:12" s="82" customFormat="1" ht="15.75" thickBot="1" x14ac:dyDescent="0.3">
      <c r="B138" s="9"/>
      <c r="C138" s="283" t="s">
        <v>13</v>
      </c>
      <c r="D138" s="375">
        <v>160</v>
      </c>
      <c r="E138" s="344"/>
      <c r="F138" s="344">
        <v>7.1988000000000003</v>
      </c>
      <c r="G138" s="344">
        <f>D138-F138</f>
        <v>152.80119999999999</v>
      </c>
      <c r="H138" s="348">
        <v>8.4122000000000003</v>
      </c>
      <c r="I138" s="6"/>
      <c r="J138" s="146"/>
      <c r="K138" s="158"/>
      <c r="L138" s="189"/>
    </row>
    <row r="139" spans="2:12" s="82" customFormat="1" ht="18" thickBot="1" x14ac:dyDescent="0.3">
      <c r="B139" s="9"/>
      <c r="C139" s="278" t="s">
        <v>79</v>
      </c>
      <c r="D139" s="376">
        <v>2000</v>
      </c>
      <c r="E139" s="288">
        <v>3.1257000000000001</v>
      </c>
      <c r="F139" s="288">
        <v>2000</v>
      </c>
      <c r="G139" s="288">
        <f>D139-F139</f>
        <v>0</v>
      </c>
      <c r="H139" s="290">
        <v>316.7731</v>
      </c>
      <c r="I139" s="6"/>
      <c r="J139" s="146"/>
      <c r="K139" s="158"/>
      <c r="L139" s="189"/>
    </row>
    <row r="140" spans="2:12" s="82" customFormat="1" ht="15.75" thickBot="1" x14ac:dyDescent="0.3">
      <c r="B140" s="9"/>
      <c r="C140" s="278" t="s">
        <v>48</v>
      </c>
      <c r="D140" s="376">
        <v>350</v>
      </c>
      <c r="E140" s="288"/>
      <c r="F140" s="288">
        <v>221.20099999999999</v>
      </c>
      <c r="G140" s="288">
        <f>D140-F140</f>
        <v>128.79900000000001</v>
      </c>
      <c r="H140" s="290">
        <v>354.149</v>
      </c>
      <c r="I140" s="42"/>
      <c r="J140" s="189"/>
      <c r="K140" s="158"/>
      <c r="L140" s="189"/>
    </row>
    <row r="141" spans="2:12" s="82" customFormat="1" ht="15.75" thickBot="1" x14ac:dyDescent="0.3">
      <c r="B141" s="9"/>
      <c r="C141" s="278" t="s">
        <v>14</v>
      </c>
      <c r="D141" s="376"/>
      <c r="E141" s="288">
        <v>4.1116000000001804</v>
      </c>
      <c r="F141" s="288">
        <v>78.604500000001281</v>
      </c>
      <c r="G141" s="288">
        <f>D141-F141</f>
        <v>-78.604500000001281</v>
      </c>
      <c r="H141" s="290">
        <v>396.21129999999539</v>
      </c>
      <c r="I141" s="146"/>
      <c r="J141" s="146"/>
      <c r="K141" s="158"/>
      <c r="L141" s="189"/>
    </row>
    <row r="142" spans="2:12" s="3" customFormat="1" ht="16.5" thickBot="1" x14ac:dyDescent="0.3">
      <c r="B142" s="2"/>
      <c r="C142" s="36" t="s">
        <v>9</v>
      </c>
      <c r="D142" s="291">
        <f>D123+D127+D128+D138+D139+D140+D141</f>
        <v>105950</v>
      </c>
      <c r="E142" s="253">
        <f>E123+E127+E128+E138+E139+E140+E141</f>
        <v>1043.8362000000002</v>
      </c>
      <c r="F142" s="253">
        <f>F123+F127+F128+F138+F139+F140+F141</f>
        <v>113746.7604</v>
      </c>
      <c r="G142" s="253">
        <f>G123+G127+G128+G138+G139+G140+G141</f>
        <v>-7796.7604000000047</v>
      </c>
      <c r="H142" s="250">
        <f>H123+H127+H128+H138+H139+H140+H141</f>
        <v>112470.60860000001</v>
      </c>
      <c r="I142" s="128"/>
      <c r="J142" s="210"/>
      <c r="K142" s="158"/>
      <c r="L142" s="189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0"/>
      <c r="J143" s="210"/>
      <c r="K143" s="1"/>
      <c r="L143" s="4"/>
    </row>
    <row r="144" spans="2:12" s="3" customFormat="1" ht="14.25" customHeight="1" x14ac:dyDescent="0.25">
      <c r="B144" s="2"/>
      <c r="C144" s="257" t="s">
        <v>114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2:12" ht="3" customHeight="1" thickBot="1" x14ac:dyDescent="0.3">
      <c r="B145" s="39"/>
      <c r="C145" s="52"/>
      <c r="D145" s="261"/>
      <c r="E145" s="261"/>
      <c r="F145" s="53"/>
      <c r="G145" s="53"/>
      <c r="H145" s="40"/>
      <c r="I145" s="89"/>
      <c r="J145" s="187"/>
      <c r="K145" s="41"/>
      <c r="L145" s="146"/>
    </row>
    <row r="146" spans="2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6"/>
      <c r="K146" s="6"/>
      <c r="L146" s="146"/>
    </row>
    <row r="147" spans="2:12" ht="12" customHeight="1" x14ac:dyDescent="0.25">
      <c r="B147" s="146"/>
      <c r="C147" s="166"/>
      <c r="D147" s="167"/>
      <c r="E147" s="167"/>
      <c r="F147" s="167"/>
      <c r="G147" s="167"/>
      <c r="H147" s="146"/>
      <c r="I147" s="146"/>
      <c r="J147" s="146"/>
      <c r="K147" s="146"/>
      <c r="L147" s="146"/>
    </row>
    <row r="148" spans="2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6"/>
      <c r="K148" s="6"/>
      <c r="L148" s="146"/>
    </row>
    <row r="149" spans="2:12" ht="20.25" customHeight="1" thickBot="1" x14ac:dyDescent="0.35">
      <c r="B149" s="146"/>
      <c r="C149" s="271" t="s">
        <v>86</v>
      </c>
      <c r="D149" s="167"/>
      <c r="E149" s="167"/>
      <c r="F149" s="167"/>
      <c r="G149" s="167"/>
      <c r="H149" s="146"/>
      <c r="I149" s="146"/>
      <c r="J149" s="146"/>
      <c r="K149" s="146"/>
      <c r="L149" s="146"/>
    </row>
    <row r="150" spans="2:12" ht="12" customHeight="1" thickTop="1" thickBot="1" x14ac:dyDescent="0.3">
      <c r="B150" s="265"/>
      <c r="C150" s="266"/>
      <c r="D150" s="267"/>
      <c r="E150" s="267"/>
      <c r="F150" s="267"/>
      <c r="G150" s="267"/>
      <c r="H150" s="268"/>
      <c r="I150" s="268"/>
      <c r="J150" s="268"/>
      <c r="K150" s="269"/>
      <c r="L150" s="146"/>
    </row>
    <row r="151" spans="2:12" ht="12" customHeight="1" thickBot="1" x14ac:dyDescent="0.3">
      <c r="B151" s="147"/>
      <c r="C151" s="390" t="s">
        <v>2</v>
      </c>
      <c r="D151" s="391"/>
      <c r="E151" s="241"/>
      <c r="F151" s="241"/>
      <c r="G151" s="167"/>
      <c r="H151" s="146"/>
      <c r="I151" s="146"/>
      <c r="J151" s="146"/>
      <c r="K151" s="148"/>
      <c r="L151" s="146"/>
    </row>
    <row r="152" spans="2:12" ht="15" customHeight="1" x14ac:dyDescent="0.25">
      <c r="B152" s="147"/>
      <c r="C152" s="56" t="s">
        <v>63</v>
      </c>
      <c r="D152" s="124">
        <v>19600</v>
      </c>
      <c r="E152" s="241"/>
      <c r="F152" s="241"/>
      <c r="G152" s="167"/>
      <c r="H152" s="146"/>
      <c r="I152" s="146"/>
      <c r="J152" s="146"/>
      <c r="K152" s="148"/>
      <c r="L152" s="146"/>
    </row>
    <row r="153" spans="2:12" ht="15" customHeight="1" x14ac:dyDescent="0.25">
      <c r="B153" s="147"/>
      <c r="C153" s="58" t="s">
        <v>3</v>
      </c>
      <c r="D153" s="125">
        <v>7400</v>
      </c>
      <c r="E153" s="241"/>
      <c r="F153" s="241"/>
      <c r="G153" s="167"/>
      <c r="H153" s="146"/>
      <c r="I153" s="146"/>
      <c r="J153" s="146"/>
      <c r="K153" s="148"/>
      <c r="L153" s="146"/>
    </row>
    <row r="154" spans="2:12" ht="15" customHeight="1" thickBot="1" x14ac:dyDescent="0.3">
      <c r="B154" s="147"/>
      <c r="C154" s="102" t="s">
        <v>87</v>
      </c>
      <c r="D154" s="125">
        <v>3000</v>
      </c>
      <c r="E154" s="241"/>
      <c r="F154" s="241"/>
      <c r="G154" s="167"/>
      <c r="H154" s="146"/>
      <c r="I154" s="146"/>
      <c r="J154" s="146"/>
      <c r="K154" s="148"/>
      <c r="L154" s="146"/>
    </row>
    <row r="155" spans="2:12" ht="16.5" thickBot="1" x14ac:dyDescent="0.3">
      <c r="B155" s="147"/>
      <c r="C155" s="104" t="s">
        <v>36</v>
      </c>
      <c r="D155" s="126">
        <v>30000</v>
      </c>
      <c r="E155" s="241"/>
      <c r="F155" s="241"/>
      <c r="G155" s="167"/>
      <c r="H155" s="146"/>
      <c r="I155" s="146"/>
      <c r="J155" s="146"/>
      <c r="K155" s="148"/>
      <c r="L155" s="146"/>
    </row>
    <row r="156" spans="2:12" ht="11.25" customHeight="1" x14ac:dyDescent="0.25">
      <c r="B156" s="147"/>
      <c r="C156" s="44" t="s">
        <v>88</v>
      </c>
      <c r="D156" s="167"/>
      <c r="E156" s="167"/>
      <c r="F156" s="167"/>
      <c r="G156" s="167"/>
      <c r="H156" s="146"/>
      <c r="I156" s="146"/>
      <c r="J156" s="146"/>
      <c r="K156" s="148"/>
      <c r="L156" s="146"/>
    </row>
    <row r="157" spans="2:12" ht="11.25" customHeight="1" x14ac:dyDescent="0.25">
      <c r="B157" s="147"/>
      <c r="C157" s="153" t="s">
        <v>95</v>
      </c>
      <c r="D157" s="167"/>
      <c r="E157" s="167"/>
      <c r="F157" s="167"/>
      <c r="G157" s="167"/>
      <c r="H157" s="146"/>
      <c r="I157" s="146"/>
      <c r="J157" s="146"/>
      <c r="K157" s="148"/>
      <c r="L157" s="146"/>
    </row>
    <row r="158" spans="2:12" ht="12" customHeight="1" thickBot="1" x14ac:dyDescent="0.3">
      <c r="B158" s="147"/>
      <c r="C158" s="166"/>
      <c r="D158" s="167"/>
      <c r="E158" s="167"/>
      <c r="F158" s="167"/>
      <c r="G158" s="167"/>
      <c r="H158" s="146"/>
      <c r="I158" s="146"/>
      <c r="J158" s="146"/>
      <c r="K158" s="148"/>
      <c r="L158" s="146"/>
    </row>
    <row r="159" spans="2:12" ht="48" thickBot="1" x14ac:dyDescent="0.3">
      <c r="B159" s="147"/>
      <c r="C159" s="132" t="s">
        <v>20</v>
      </c>
      <c r="D159" s="141" t="s">
        <v>21</v>
      </c>
      <c r="E159" s="81" t="str">
        <f>E20</f>
        <v>LANDET KVANTUM UKE 48</v>
      </c>
      <c r="F159" s="81" t="str">
        <f>F20</f>
        <v>LANDET KVANTUM T.O.M UKE 48</v>
      </c>
      <c r="G159" s="81" t="str">
        <f>H20</f>
        <v>RESTKVOTER</v>
      </c>
      <c r="H159" s="108" t="str">
        <f>I20</f>
        <v>LANDET KVANTUM T.O.M. UKE 48 2014</v>
      </c>
      <c r="I159" s="146"/>
      <c r="J159" s="146"/>
      <c r="K159" s="148"/>
      <c r="L159" s="146"/>
    </row>
    <row r="160" spans="2:12" ht="15" customHeight="1" thickBot="1" x14ac:dyDescent="0.3">
      <c r="B160" s="147"/>
      <c r="C160" s="139" t="s">
        <v>5</v>
      </c>
      <c r="D160" s="233">
        <v>19087</v>
      </c>
      <c r="E160" s="233">
        <v>27.554400000000001</v>
      </c>
      <c r="F160" s="233">
        <v>18874.653999999999</v>
      </c>
      <c r="G160" s="233">
        <f>D160-F160</f>
        <v>212.34600000000137</v>
      </c>
      <c r="H160" s="285">
        <v>12395.155000000001</v>
      </c>
      <c r="I160" s="146"/>
      <c r="J160" s="146"/>
      <c r="K160" s="148"/>
      <c r="L160" s="146"/>
    </row>
    <row r="161" spans="1:12" ht="15" customHeight="1" thickBot="1" x14ac:dyDescent="0.3">
      <c r="B161" s="147"/>
      <c r="C161" s="142" t="s">
        <v>47</v>
      </c>
      <c r="D161" s="233">
        <v>500</v>
      </c>
      <c r="E161" s="233">
        <v>3.9869999999999983</v>
      </c>
      <c r="F161" s="233">
        <v>12.108599999999569</v>
      </c>
      <c r="G161" s="233">
        <f>D161-F161</f>
        <v>487.89140000000043</v>
      </c>
      <c r="H161" s="285">
        <v>7</v>
      </c>
      <c r="I161" s="146"/>
      <c r="J161" s="146"/>
      <c r="K161" s="148"/>
      <c r="L161" s="146"/>
    </row>
    <row r="162" spans="1:12" ht="15" customHeight="1" thickBot="1" x14ac:dyDescent="0.3">
      <c r="B162" s="147"/>
      <c r="C162" s="137" t="s">
        <v>42</v>
      </c>
      <c r="D162" s="234">
        <v>13</v>
      </c>
      <c r="E162" s="234"/>
      <c r="F162" s="234"/>
      <c r="G162" s="234">
        <f>D162-F162</f>
        <v>13</v>
      </c>
      <c r="H162" s="286"/>
      <c r="I162" s="146"/>
      <c r="J162" s="146"/>
      <c r="K162" s="148"/>
      <c r="L162" s="146"/>
    </row>
    <row r="163" spans="1:12" ht="15" customHeight="1" thickBot="1" x14ac:dyDescent="0.3">
      <c r="A163" s="146"/>
      <c r="B163" s="147"/>
      <c r="C163" s="140" t="s">
        <v>60</v>
      </c>
      <c r="D163" s="235">
        <f>SUM(D160:D162)</f>
        <v>19600</v>
      </c>
      <c r="E163" s="235">
        <f>SUM(E160:E162)</f>
        <v>31.541399999999999</v>
      </c>
      <c r="F163" s="235">
        <f>SUM(F160:F162)</f>
        <v>18886.762599999998</v>
      </c>
      <c r="G163" s="235">
        <f>D163-F163</f>
        <v>713.2374000000018</v>
      </c>
      <c r="H163" s="262">
        <f>SUM(H160:H162)</f>
        <v>12402.155000000001</v>
      </c>
      <c r="I163" s="146"/>
      <c r="J163" s="146"/>
      <c r="K163" s="148"/>
      <c r="L163" s="146"/>
    </row>
    <row r="164" spans="1:12" ht="21" customHeight="1" thickBot="1" x14ac:dyDescent="0.3">
      <c r="B164" s="185"/>
      <c r="C164" s="164" t="s">
        <v>96</v>
      </c>
      <c r="D164" s="187"/>
      <c r="E164" s="187"/>
      <c r="F164" s="264"/>
      <c r="G164" s="264"/>
      <c r="H164" s="264"/>
      <c r="I164" s="264"/>
      <c r="J164" s="187"/>
      <c r="K164" s="188"/>
    </row>
    <row r="165" spans="1:12" s="45" customFormat="1" ht="30" customHeight="1" thickTop="1" thickBot="1" x14ac:dyDescent="0.35">
      <c r="A165" s="91"/>
      <c r="B165" s="54"/>
      <c r="C165" s="270" t="s">
        <v>49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397" t="s">
        <v>1</v>
      </c>
      <c r="C166" s="398"/>
      <c r="D166" s="398"/>
      <c r="E166" s="398"/>
      <c r="F166" s="398"/>
      <c r="G166" s="398"/>
      <c r="H166" s="398"/>
      <c r="I166" s="398"/>
      <c r="J166" s="398"/>
      <c r="K166" s="399"/>
      <c r="L166" s="242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390" t="s">
        <v>2</v>
      </c>
      <c r="D168" s="391"/>
      <c r="E168" s="390" t="s">
        <v>61</v>
      </c>
      <c r="F168" s="391"/>
      <c r="G168" s="390" t="s">
        <v>62</v>
      </c>
      <c r="H168" s="391"/>
      <c r="I168" s="95"/>
      <c r="J168" s="95"/>
      <c r="K168" s="34"/>
      <c r="L168" s="174"/>
    </row>
    <row r="169" spans="1:12" ht="14.25" customHeight="1" x14ac:dyDescent="0.25">
      <c r="B169" s="55"/>
      <c r="C169" s="56" t="s">
        <v>63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3"/>
    </row>
    <row r="170" spans="1:12" ht="14.25" customHeight="1" x14ac:dyDescent="0.25">
      <c r="B170" s="55"/>
      <c r="C170" s="58" t="s">
        <v>50</v>
      </c>
      <c r="D170" s="120">
        <v>31383</v>
      </c>
      <c r="E170" s="59" t="s">
        <v>51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3"/>
    </row>
    <row r="171" spans="1:12" ht="14.25" customHeight="1" x14ac:dyDescent="0.25">
      <c r="B171" s="55"/>
      <c r="C171" s="58" t="s">
        <v>33</v>
      </c>
      <c r="D171" s="120">
        <v>880</v>
      </c>
      <c r="E171" s="59" t="s">
        <v>44</v>
      </c>
      <c r="F171" s="123">
        <v>5500</v>
      </c>
      <c r="G171" s="58" t="s">
        <v>52</v>
      </c>
      <c r="H171" s="120">
        <v>4789</v>
      </c>
      <c r="I171" s="95"/>
      <c r="J171" s="95"/>
      <c r="K171" s="60"/>
      <c r="L171" s="243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53</v>
      </c>
      <c r="H172" s="120">
        <v>1430</v>
      </c>
      <c r="I172" s="95"/>
      <c r="J172" s="95"/>
      <c r="K172" s="60"/>
      <c r="L172" s="243"/>
    </row>
    <row r="173" spans="1:12" ht="14.1" customHeight="1" thickBot="1" x14ac:dyDescent="0.3">
      <c r="B173" s="55"/>
      <c r="C173" s="61" t="s">
        <v>36</v>
      </c>
      <c r="D173" s="121">
        <f>SUM(D169:D172)</f>
        <v>66006</v>
      </c>
      <c r="E173" s="62" t="s">
        <v>65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43"/>
    </row>
    <row r="174" spans="1:12" ht="12.95" customHeight="1" x14ac:dyDescent="0.25">
      <c r="B174" s="55"/>
      <c r="C174" s="18" t="s">
        <v>81</v>
      </c>
      <c r="D174" s="59"/>
      <c r="E174" s="59"/>
      <c r="F174" s="59"/>
      <c r="G174" s="64"/>
      <c r="H174" s="59"/>
      <c r="I174" s="95"/>
      <c r="J174" s="95"/>
      <c r="K174" s="60"/>
      <c r="L174" s="243"/>
    </row>
    <row r="175" spans="1:12" s="6" customFormat="1" ht="12.95" customHeight="1" x14ac:dyDescent="0.25">
      <c r="B175" s="55"/>
      <c r="C175" s="98" t="s">
        <v>94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394" t="s">
        <v>8</v>
      </c>
      <c r="C177" s="395"/>
      <c r="D177" s="395"/>
      <c r="E177" s="395"/>
      <c r="F177" s="395"/>
      <c r="G177" s="395"/>
      <c r="H177" s="395"/>
      <c r="I177" s="395"/>
      <c r="J177" s="395"/>
      <c r="K177" s="396"/>
      <c r="L177" s="242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2" t="s">
        <v>20</v>
      </c>
      <c r="D179" s="284" t="s">
        <v>21</v>
      </c>
      <c r="E179" s="307" t="str">
        <f>E20</f>
        <v>LANDET KVANTUM UKE 48</v>
      </c>
      <c r="F179" s="81" t="str">
        <f>F20</f>
        <v>LANDET KVANTUM T.O.M UKE 48</v>
      </c>
      <c r="G179" s="81" t="str">
        <f>H20</f>
        <v>RESTKVOTER</v>
      </c>
      <c r="H179" s="108" t="str">
        <f>I20</f>
        <v>LANDET KVANTUM T.O.M. UKE 48 2014</v>
      </c>
      <c r="I179" s="85"/>
      <c r="J179" s="174"/>
      <c r="K179" s="34"/>
      <c r="L179" s="174"/>
    </row>
    <row r="180" spans="1:12" ht="14.1" customHeight="1" x14ac:dyDescent="0.25">
      <c r="B180" s="55"/>
      <c r="C180" s="133" t="s">
        <v>17</v>
      </c>
      <c r="D180" s="327">
        <f>D181+D182+D183+D184+D185</f>
        <v>20233</v>
      </c>
      <c r="E180" s="377">
        <f>E181+E182+E183+E184+E185</f>
        <v>60.742400000000004</v>
      </c>
      <c r="F180" s="377">
        <f>F181+F182+F183+F184+F185</f>
        <v>25912.166799999999</v>
      </c>
      <c r="G180" s="377">
        <f>G181+G182+G183+G184+G185</f>
        <v>-5679.1668000000009</v>
      </c>
      <c r="H180" s="383">
        <f>H181+H182+H183+H184+H185</f>
        <v>29277.867699999999</v>
      </c>
      <c r="I180" s="92"/>
      <c r="J180" s="92"/>
      <c r="K180" s="69"/>
      <c r="L180" s="244"/>
    </row>
    <row r="181" spans="1:12" ht="14.1" customHeight="1" x14ac:dyDescent="0.25">
      <c r="B181" s="55"/>
      <c r="C181" s="134" t="s">
        <v>12</v>
      </c>
      <c r="D181" s="328">
        <v>11120</v>
      </c>
      <c r="E181" s="378"/>
      <c r="F181" s="378">
        <v>15007.2417</v>
      </c>
      <c r="G181" s="378">
        <f t="shared" ref="G181:G187" si="3">D181-F181</f>
        <v>-3887.2417000000005</v>
      </c>
      <c r="H181" s="384">
        <v>21144.9476</v>
      </c>
      <c r="I181" s="92"/>
      <c r="J181" s="92"/>
      <c r="K181" s="69"/>
      <c r="L181" s="244"/>
    </row>
    <row r="182" spans="1:12" ht="14.1" customHeight="1" x14ac:dyDescent="0.25">
      <c r="B182" s="55"/>
      <c r="C182" s="135" t="s">
        <v>11</v>
      </c>
      <c r="D182" s="328">
        <v>2894</v>
      </c>
      <c r="E182" s="378">
        <v>5.4</v>
      </c>
      <c r="F182" s="378">
        <v>2948.5500999999999</v>
      </c>
      <c r="G182" s="378">
        <f t="shared" si="3"/>
        <v>-54.550099999999929</v>
      </c>
      <c r="H182" s="384">
        <v>4101.5519999999997</v>
      </c>
      <c r="I182" s="92"/>
      <c r="J182" s="92"/>
      <c r="K182" s="69"/>
      <c r="L182" s="244"/>
    </row>
    <row r="183" spans="1:12" ht="14.1" customHeight="1" x14ac:dyDescent="0.25">
      <c r="B183" s="55"/>
      <c r="C183" s="135" t="s">
        <v>53</v>
      </c>
      <c r="D183" s="328">
        <v>1430</v>
      </c>
      <c r="E183" s="378">
        <v>29.516400000000001</v>
      </c>
      <c r="F183" s="378">
        <v>3874.9</v>
      </c>
      <c r="G183" s="378">
        <f t="shared" si="3"/>
        <v>-2444.9</v>
      </c>
      <c r="H183" s="384">
        <v>2145.5808999999999</v>
      </c>
      <c r="I183" s="92"/>
      <c r="J183" s="92"/>
      <c r="K183" s="69"/>
      <c r="L183" s="244"/>
    </row>
    <row r="184" spans="1:12" ht="14.1" customHeight="1" x14ac:dyDescent="0.25">
      <c r="B184" s="55"/>
      <c r="C184" s="135" t="s">
        <v>52</v>
      </c>
      <c r="D184" s="328">
        <v>4689</v>
      </c>
      <c r="E184" s="378">
        <v>25.826000000000001</v>
      </c>
      <c r="F184" s="378">
        <v>4081.4749999999999</v>
      </c>
      <c r="G184" s="378">
        <f t="shared" si="3"/>
        <v>607.52500000000009</v>
      </c>
      <c r="H184" s="384">
        <v>1885.7872</v>
      </c>
      <c r="I184" s="92"/>
      <c r="J184" s="92"/>
      <c r="K184" s="69"/>
      <c r="L184" s="244"/>
    </row>
    <row r="185" spans="1:12" ht="14.1" customHeight="1" thickBot="1" x14ac:dyDescent="0.3">
      <c r="B185" s="55"/>
      <c r="C185" s="136" t="s">
        <v>54</v>
      </c>
      <c r="D185" s="329">
        <v>100</v>
      </c>
      <c r="E185" s="379"/>
      <c r="F185" s="379"/>
      <c r="G185" s="379">
        <f t="shared" si="3"/>
        <v>100</v>
      </c>
      <c r="H185" s="385"/>
      <c r="I185" s="92"/>
      <c r="J185" s="92"/>
      <c r="K185" s="69"/>
      <c r="L185" s="244"/>
    </row>
    <row r="186" spans="1:12" ht="14.1" customHeight="1" thickBot="1" x14ac:dyDescent="0.3">
      <c r="B186" s="55"/>
      <c r="C186" s="137" t="s">
        <v>44</v>
      </c>
      <c r="D186" s="330">
        <v>5500</v>
      </c>
      <c r="E186" s="380"/>
      <c r="F186" s="380">
        <v>4198.3371999999999</v>
      </c>
      <c r="G186" s="380">
        <f t="shared" si="3"/>
        <v>1301.6628000000001</v>
      </c>
      <c r="H186" s="386">
        <v>2372.9994000000002</v>
      </c>
      <c r="I186" s="92"/>
      <c r="J186" s="92"/>
      <c r="K186" s="69"/>
      <c r="L186" s="244"/>
    </row>
    <row r="187" spans="1:12" ht="14.1" customHeight="1" x14ac:dyDescent="0.25">
      <c r="B187" s="55"/>
      <c r="C187" s="133" t="s">
        <v>18</v>
      </c>
      <c r="D187" s="327">
        <v>8000</v>
      </c>
      <c r="E187" s="377">
        <v>83.978200000000001</v>
      </c>
      <c r="F187" s="377">
        <v>4799.8960999999999</v>
      </c>
      <c r="G187" s="377">
        <f t="shared" si="3"/>
        <v>3200.1039000000001</v>
      </c>
      <c r="H187" s="383">
        <v>2870.5075999999999</v>
      </c>
      <c r="I187" s="92"/>
      <c r="J187" s="92"/>
      <c r="K187" s="69"/>
      <c r="L187" s="244"/>
    </row>
    <row r="188" spans="1:12" ht="14.1" customHeight="1" x14ac:dyDescent="0.25">
      <c r="B188" s="55"/>
      <c r="C188" s="135" t="s">
        <v>34</v>
      </c>
      <c r="D188" s="328"/>
      <c r="E188" s="378"/>
      <c r="F188" s="378">
        <v>2199.5127000000002</v>
      </c>
      <c r="G188" s="378"/>
      <c r="H188" s="384">
        <v>453.61919999999998</v>
      </c>
      <c r="I188" s="92"/>
      <c r="J188" s="92"/>
      <c r="K188" s="69"/>
      <c r="L188" s="244"/>
    </row>
    <row r="189" spans="1:12" ht="14.1" customHeight="1" thickBot="1" x14ac:dyDescent="0.3">
      <c r="B189" s="55"/>
      <c r="C189" s="138" t="s">
        <v>55</v>
      </c>
      <c r="D189" s="331"/>
      <c r="E189" s="381">
        <f>E187-E188</f>
        <v>83.978200000000001</v>
      </c>
      <c r="F189" s="381">
        <f>F187-F188</f>
        <v>2600.3833999999997</v>
      </c>
      <c r="G189" s="381"/>
      <c r="H189" s="387">
        <f>H187-H188</f>
        <v>2416.8883999999998</v>
      </c>
      <c r="I189" s="95"/>
      <c r="J189" s="95"/>
      <c r="K189" s="69"/>
      <c r="L189" s="244"/>
    </row>
    <row r="190" spans="1:12" ht="14.1" customHeight="1" thickBot="1" x14ac:dyDescent="0.3">
      <c r="B190" s="55"/>
      <c r="C190" s="139" t="s">
        <v>13</v>
      </c>
      <c r="D190" s="332">
        <v>11</v>
      </c>
      <c r="E190" s="382"/>
      <c r="F190" s="382">
        <v>2.7336999999999998</v>
      </c>
      <c r="G190" s="382">
        <f>D190-F190</f>
        <v>8.2663000000000011</v>
      </c>
      <c r="H190" s="388">
        <v>2</v>
      </c>
      <c r="I190" s="92"/>
      <c r="J190" s="92"/>
      <c r="K190" s="69"/>
      <c r="L190" s="244"/>
    </row>
    <row r="191" spans="1:12" ht="14.1" customHeight="1" thickBot="1" x14ac:dyDescent="0.3">
      <c r="B191" s="55"/>
      <c r="C191" s="137" t="s">
        <v>56</v>
      </c>
      <c r="D191" s="330"/>
      <c r="E191" s="326">
        <v>2</v>
      </c>
      <c r="F191" s="326">
        <v>95</v>
      </c>
      <c r="G191" s="326">
        <f>D191-F191</f>
        <v>-95</v>
      </c>
      <c r="H191" s="333">
        <v>46</v>
      </c>
      <c r="I191" s="92"/>
      <c r="J191" s="92"/>
      <c r="K191" s="69"/>
      <c r="L191" s="244"/>
    </row>
    <row r="192" spans="1:12" ht="16.5" thickBot="1" x14ac:dyDescent="0.3">
      <c r="A192" s="3"/>
      <c r="B192" s="32"/>
      <c r="C192" s="140" t="s">
        <v>9</v>
      </c>
      <c r="D192" s="291">
        <f>D180+D186+D187+D190</f>
        <v>33744</v>
      </c>
      <c r="E192" s="253">
        <f>E180+E186+E187+E190+E191</f>
        <v>146.72059999999999</v>
      </c>
      <c r="F192" s="253">
        <f>F180+F186+F187+F190+F191</f>
        <v>35008.133799999996</v>
      </c>
      <c r="G192" s="253">
        <f>G180+G186+G187+G190+G191</f>
        <v>-1264.1338000000007</v>
      </c>
      <c r="H192" s="250">
        <f>H180+H186+H187+H190+H191</f>
        <v>34569.3747</v>
      </c>
      <c r="I192" s="222"/>
      <c r="J192" s="222"/>
      <c r="K192" s="69"/>
      <c r="L192" s="244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4"/>
      <c r="K193" s="34"/>
      <c r="L193" s="174"/>
    </row>
    <row r="194" spans="1:12" ht="14.1" customHeight="1" thickBot="1" x14ac:dyDescent="0.3">
      <c r="B194" s="70"/>
      <c r="C194" s="79" t="s">
        <v>57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58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397" t="s">
        <v>1</v>
      </c>
      <c r="C197" s="398"/>
      <c r="D197" s="398"/>
      <c r="E197" s="398"/>
      <c r="F197" s="398"/>
      <c r="G197" s="398"/>
      <c r="H197" s="398"/>
      <c r="I197" s="398"/>
      <c r="J197" s="398"/>
      <c r="K197" s="399"/>
      <c r="L197" s="242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6"/>
    </row>
    <row r="199" spans="1:12" s="3" customFormat="1" ht="14.1" customHeight="1" thickBot="1" x14ac:dyDescent="0.3">
      <c r="B199" s="84"/>
      <c r="C199" s="390" t="s">
        <v>2</v>
      </c>
      <c r="D199" s="391"/>
      <c r="E199"/>
      <c r="F199"/>
      <c r="G199" s="85"/>
      <c r="H199" s="85"/>
      <c r="I199" s="85"/>
      <c r="J199" s="174"/>
      <c r="K199" s="80"/>
      <c r="L199" s="4"/>
    </row>
    <row r="200" spans="1:12" ht="16.5" customHeight="1" x14ac:dyDescent="0.25">
      <c r="B200" s="86"/>
      <c r="C200" s="56" t="s">
        <v>82</v>
      </c>
      <c r="D200" s="124">
        <v>5175</v>
      </c>
      <c r="E200"/>
      <c r="F200"/>
      <c r="G200" s="87"/>
      <c r="H200" s="87"/>
      <c r="I200" s="87"/>
      <c r="J200" s="193"/>
      <c r="K200" s="83"/>
      <c r="L200" s="146"/>
    </row>
    <row r="201" spans="1:12" ht="14.1" customHeight="1" x14ac:dyDescent="0.25">
      <c r="B201" s="86"/>
      <c r="C201" s="58" t="s">
        <v>83</v>
      </c>
      <c r="D201" s="125">
        <v>27134</v>
      </c>
      <c r="E201"/>
      <c r="F201"/>
      <c r="G201" s="87"/>
      <c r="H201" s="87"/>
      <c r="I201" s="87"/>
      <c r="J201" s="193"/>
      <c r="K201" s="83"/>
      <c r="L201" s="146"/>
    </row>
    <row r="202" spans="1:12" ht="14.1" customHeight="1" thickBot="1" x14ac:dyDescent="0.3">
      <c r="B202" s="86"/>
      <c r="C202" s="102" t="s">
        <v>33</v>
      </c>
      <c r="D202" s="125">
        <v>382</v>
      </c>
      <c r="E202"/>
      <c r="F202"/>
      <c r="G202" s="103"/>
      <c r="H202" s="87"/>
      <c r="I202" s="87"/>
      <c r="J202" s="193"/>
      <c r="K202" s="83"/>
      <c r="L202" s="146"/>
    </row>
    <row r="203" spans="1:12" ht="14.1" customHeight="1" thickBot="1" x14ac:dyDescent="0.3">
      <c r="B203" s="86"/>
      <c r="C203" s="104" t="s">
        <v>36</v>
      </c>
      <c r="D203" s="126">
        <f>SUM(D200:D202)</f>
        <v>32691</v>
      </c>
      <c r="E203"/>
      <c r="F203"/>
      <c r="G203" s="103"/>
      <c r="H203" s="87"/>
      <c r="I203" s="87"/>
      <c r="J203" s="193"/>
      <c r="K203" s="83"/>
      <c r="L203" s="146"/>
    </row>
    <row r="204" spans="1:12" ht="13.5" customHeight="1" x14ac:dyDescent="0.25">
      <c r="B204" s="94"/>
      <c r="C204" s="96" t="s">
        <v>115</v>
      </c>
      <c r="D204" s="95"/>
      <c r="E204" s="95"/>
      <c r="F204" s="95"/>
      <c r="G204" s="97"/>
      <c r="H204" s="92"/>
      <c r="I204" s="92"/>
      <c r="J204" s="92"/>
      <c r="K204" s="83"/>
      <c r="L204" s="146"/>
    </row>
    <row r="205" spans="1:12" ht="14.25" customHeight="1" x14ac:dyDescent="0.25">
      <c r="B205" s="94"/>
      <c r="C205" s="98" t="s">
        <v>89</v>
      </c>
      <c r="D205" s="92"/>
      <c r="E205" s="92"/>
      <c r="F205" s="92"/>
      <c r="G205" s="92"/>
      <c r="H205" s="92"/>
      <c r="I205" s="92"/>
      <c r="J205" s="92"/>
      <c r="K205" s="83"/>
      <c r="L205" s="146"/>
    </row>
    <row r="206" spans="1:12" ht="14.1" customHeight="1" thickBot="1" x14ac:dyDescent="0.3">
      <c r="B206" s="94"/>
      <c r="C206" s="98" t="s">
        <v>77</v>
      </c>
      <c r="D206" s="92"/>
      <c r="E206" s="92"/>
      <c r="F206" s="92"/>
      <c r="G206" s="92"/>
      <c r="H206" s="92"/>
      <c r="I206" s="92"/>
      <c r="J206" s="92"/>
      <c r="K206" s="83"/>
      <c r="L206" s="146"/>
    </row>
    <row r="207" spans="1:12" ht="17.100000000000001" customHeight="1" x14ac:dyDescent="0.25">
      <c r="B207" s="394" t="s">
        <v>8</v>
      </c>
      <c r="C207" s="395"/>
      <c r="D207" s="395"/>
      <c r="E207" s="395"/>
      <c r="F207" s="395"/>
      <c r="G207" s="395"/>
      <c r="H207" s="395"/>
      <c r="I207" s="395"/>
      <c r="J207" s="395"/>
      <c r="K207" s="396"/>
      <c r="L207" s="242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2" t="s">
        <v>20</v>
      </c>
      <c r="D209" s="141" t="s">
        <v>21</v>
      </c>
      <c r="E209" s="81" t="str">
        <f>E20</f>
        <v>LANDET KVANTUM UKE 48</v>
      </c>
      <c r="F209" s="81" t="str">
        <f>F20</f>
        <v>LANDET KVANTUM T.O.M UKE 48</v>
      </c>
      <c r="G209" s="81" t="str">
        <f>H20</f>
        <v>RESTKVOTER</v>
      </c>
      <c r="H209" s="108" t="str">
        <f>I20</f>
        <v>LANDET KVANTUM T.O.M. UKE 48 2014</v>
      </c>
      <c r="I209" s="92"/>
      <c r="J209" s="92"/>
      <c r="K209" s="83"/>
      <c r="L209" s="146"/>
    </row>
    <row r="210" spans="2:12" s="113" customFormat="1" ht="14.1" customHeight="1" thickBot="1" x14ac:dyDescent="0.3">
      <c r="B210" s="110"/>
      <c r="C210" s="139" t="s">
        <v>59</v>
      </c>
      <c r="D210" s="233"/>
      <c r="E210" s="233">
        <v>22.621700000000001</v>
      </c>
      <c r="F210" s="233">
        <v>1293.7369000000001</v>
      </c>
      <c r="G210" s="233"/>
      <c r="H210" s="285">
        <v>1225.1493</v>
      </c>
      <c r="I210" s="111"/>
      <c r="J210" s="195"/>
      <c r="K210" s="112"/>
      <c r="L210" s="116"/>
    </row>
    <row r="211" spans="2:12" ht="14.1" customHeight="1" thickBot="1" x14ac:dyDescent="0.3">
      <c r="B211" s="94"/>
      <c r="C211" s="142" t="s">
        <v>51</v>
      </c>
      <c r="D211" s="233"/>
      <c r="E211" s="233">
        <v>39.464300000000001</v>
      </c>
      <c r="F211" s="233">
        <v>3618.7114000000001</v>
      </c>
      <c r="G211" s="233"/>
      <c r="H211" s="285">
        <v>2904.6565999999998</v>
      </c>
      <c r="I211" s="131"/>
      <c r="J211" s="131"/>
      <c r="K211" s="83"/>
      <c r="L211" s="146"/>
    </row>
    <row r="212" spans="2:12" s="113" customFormat="1" ht="14.1" customHeight="1" thickBot="1" x14ac:dyDescent="0.3">
      <c r="B212" s="110"/>
      <c r="C212" s="137" t="s">
        <v>42</v>
      </c>
      <c r="D212" s="234"/>
      <c r="E212" s="234">
        <v>1.3169</v>
      </c>
      <c r="F212" s="234">
        <v>7.2321999999999997</v>
      </c>
      <c r="G212" s="234"/>
      <c r="H212" s="286">
        <v>1.4818</v>
      </c>
      <c r="I212" s="111"/>
      <c r="J212" s="195"/>
      <c r="K212" s="112"/>
      <c r="L212" s="116"/>
    </row>
    <row r="213" spans="2:12" s="113" customFormat="1" ht="14.1" customHeight="1" thickBot="1" x14ac:dyDescent="0.3">
      <c r="B213" s="105"/>
      <c r="C213" s="137" t="s">
        <v>64</v>
      </c>
      <c r="D213" s="234"/>
      <c r="E213" s="234"/>
      <c r="F213" s="234">
        <v>52</v>
      </c>
      <c r="G213" s="234"/>
      <c r="H213" s="286">
        <v>28</v>
      </c>
      <c r="I213" s="106"/>
      <c r="J213" s="106"/>
      <c r="K213" s="107"/>
      <c r="L213" s="245"/>
    </row>
    <row r="214" spans="2:12" ht="16.5" thickBot="1" x14ac:dyDescent="0.3">
      <c r="B214" s="94"/>
      <c r="C214" s="140" t="s">
        <v>60</v>
      </c>
      <c r="D214" s="235">
        <v>5175</v>
      </c>
      <c r="E214" s="235">
        <f>SUM(E210:E213)</f>
        <v>63.402899999999995</v>
      </c>
      <c r="F214" s="235">
        <f>SUM(F210:F213)</f>
        <v>4971.6805000000004</v>
      </c>
      <c r="G214" s="235">
        <f>D214-F214</f>
        <v>203.31949999999961</v>
      </c>
      <c r="H214" s="262">
        <f>H210+H211+H212+H213</f>
        <v>4159.2876999999989</v>
      </c>
      <c r="I214" s="92"/>
      <c r="J214" s="92"/>
      <c r="K214" s="83"/>
      <c r="L214" s="146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6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7"/>
      <c r="K216" s="90"/>
      <c r="L216" s="146"/>
    </row>
    <row r="217" spans="2:12" ht="20.25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3">
    <mergeCell ref="B2:K2"/>
    <mergeCell ref="B7:K7"/>
    <mergeCell ref="C9:D9"/>
    <mergeCell ref="E9:F9"/>
    <mergeCell ref="G9:H9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G60:G62"/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48
&amp;"-,Normal"&amp;11(iht. motatte landings- og sluttsedler fra fiskesalgslagene; alle tallstørrelser i hele tonn)&amp;R01.12.2015
</oddHeader>
    <oddFooter>&amp;LFiskeridirektoratet&amp;CReguleringsseksjonen&amp;RRune P. Mjørlund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UKE_48_2015</vt:lpstr>
      <vt:lpstr>UKE_48_2015!Utskriftsområde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joloy</cp:lastModifiedBy>
  <cp:lastPrinted>2015-12-01T10:11:59Z</cp:lastPrinted>
  <dcterms:created xsi:type="dcterms:W3CDTF">2011-07-06T12:13:20Z</dcterms:created>
  <dcterms:modified xsi:type="dcterms:W3CDTF">2015-12-01T12:33:52Z</dcterms:modified>
</cp:coreProperties>
</file>