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8\"/>
    </mc:Choice>
  </mc:AlternateContent>
  <bookViews>
    <workbookView xWindow="0" yWindow="0" windowWidth="28800" windowHeight="14235" tabRatio="413"/>
  </bookViews>
  <sheets>
    <sheet name="UKE_10_2018" sheetId="1" r:id="rId1"/>
  </sheets>
  <definedNames>
    <definedName name="Z_14D440E4_F18A_4F78_9989_38C1B133222D_.wvu.Cols" localSheetId="0" hidden="1">UKE_10_2018!#REF!</definedName>
    <definedName name="Z_14D440E4_F18A_4F78_9989_38C1B133222D_.wvu.PrintArea" localSheetId="0" hidden="1">UKE_10_2018!$B$1:$M$215</definedName>
    <definedName name="Z_14D440E4_F18A_4F78_9989_38C1B133222D_.wvu.Rows" localSheetId="0" hidden="1">UKE_10_2018!$327:$1048576,UKE_10_2018!$216:$326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61" i="1" l="1"/>
  <c r="G59" i="1"/>
  <c r="E68" i="1"/>
  <c r="G33" i="1"/>
  <c r="F33" i="1"/>
  <c r="E42" i="1" l="1"/>
  <c r="H42" i="1"/>
  <c r="D42" i="1"/>
  <c r="D32" i="1"/>
  <c r="J32" i="1" l="1"/>
  <c r="E21" i="1" l="1"/>
  <c r="G209" i="1" l="1"/>
  <c r="G210" i="1"/>
  <c r="G211" i="1"/>
  <c r="G208" i="1"/>
  <c r="D127" i="1" l="1"/>
  <c r="H114" i="1"/>
  <c r="F114" i="1"/>
  <c r="D114" i="1"/>
  <c r="H80" i="1"/>
  <c r="F80" i="1"/>
  <c r="D80" i="1"/>
  <c r="I40" i="1"/>
  <c r="D21" i="1"/>
  <c r="H14" i="1"/>
  <c r="F14" i="1"/>
  <c r="D14" i="1"/>
  <c r="D25" i="1" l="1"/>
  <c r="D24" i="1" s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I41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E25" i="1" l="1"/>
  <c r="E32" i="1"/>
  <c r="E87" i="1"/>
  <c r="E91" i="1"/>
  <c r="E90" i="1" s="1"/>
  <c r="E120" i="1"/>
  <c r="E126" i="1"/>
  <c r="E131" i="1"/>
  <c r="H131" i="1" s="1"/>
  <c r="E179" i="1"/>
  <c r="E190" i="1" s="1"/>
  <c r="H188" i="1"/>
  <c r="E101" i="1" l="1"/>
  <c r="E24" i="1"/>
  <c r="E125" i="1"/>
  <c r="E139" i="1" s="1"/>
  <c r="H126" i="1" l="1"/>
  <c r="H125" i="1" s="1"/>
  <c r="H120" i="1"/>
  <c r="I185" i="1" l="1"/>
  <c r="G34" i="1" l="1"/>
  <c r="I34" i="1" s="1"/>
  <c r="F133" i="1" l="1"/>
  <c r="F25" i="1" l="1"/>
  <c r="F126" i="1" l="1"/>
  <c r="F125" i="1" s="1"/>
  <c r="G30" i="1" l="1"/>
  <c r="I30" i="1" s="1"/>
  <c r="H62" i="1" l="1"/>
  <c r="F179" i="1" l="1"/>
  <c r="G179" i="1"/>
  <c r="I133" i="1" l="1"/>
  <c r="I120" i="1"/>
  <c r="I126" i="1"/>
  <c r="I125" i="1" s="1"/>
  <c r="G32" i="1"/>
  <c r="I139" i="1" l="1"/>
  <c r="I179" i="1"/>
  <c r="H68" i="1"/>
  <c r="F32" i="1"/>
  <c r="F24" i="1" s="1"/>
  <c r="I32" i="1" l="1"/>
  <c r="I25" i="1"/>
  <c r="H91" i="1"/>
  <c r="H90" i="1" s="1"/>
  <c r="I24" i="1" l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J25" i="1"/>
  <c r="G25" i="1"/>
  <c r="G24" i="1" s="1"/>
  <c r="J21" i="1"/>
  <c r="G21" i="1"/>
  <c r="F21" i="1"/>
  <c r="F42" i="1" s="1"/>
  <c r="G42" i="1" l="1"/>
  <c r="D101" i="1"/>
  <c r="I101" i="1"/>
  <c r="H101" i="1"/>
  <c r="G101" i="1"/>
  <c r="F101" i="1"/>
  <c r="J24" i="1"/>
  <c r="J42" i="1" s="1"/>
  <c r="I21" i="1"/>
  <c r="I42" i="1" s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<sst xmlns="http://schemas.openxmlformats.org/spreadsheetml/2006/main" count="231" uniqueCount="120">
  <si>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</si>
  <si>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</si>
  <si>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</si>
  <si>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</si>
  <si>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</si>
  <si>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</si>
  <si>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</si>
  <si>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</si>
  <si>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</si>
  <si>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</si>
  <si>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</si>
  <si>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</si>
  <si>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</si>
  <si>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</si>
  <si>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</si>
  <si>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</si>
  <si>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</si>
  <si>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</si>
  <si>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</si>
  <si>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</si>
  <si>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</si>
  <si>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</si>
  <si>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</si>
  <si>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</si>
  <si>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</si>
  <si>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</si>
  <si>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</si>
  <si>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</si>
  <si>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</si>
  <si>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</si>
  <si>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</si>
  <si>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</si>
  <si>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</si>
  <si>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</si>
  <si>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</si>
  <si>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</si>
  <si>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</si>
  <si>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</si>
  <si>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</si>
  <si>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</si>
  <si>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</si>
  <si>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</si>
  <si>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</si>
  <si>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</si>
  <si>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</si>
  <si>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</si>
  <si>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</si>
  <si>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</si>
  <si>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</si>
  <si>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</si>
  <si>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</si>
  <si>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</si>
  <si>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</si>
  <si>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</si>
  <si>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</si>
  <si>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</si>
  <si>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</si>
  <si>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</si>
  <si>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</si>
  <si>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</si>
  <si>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</si>
  <si>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</si>
  <si>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</si>
  <si>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</si>
  <si>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</si>
  <si>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</si>
  <si>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</si>
  <si>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</si>
  <si>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</si>
  <si>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</si>
  <si>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</si>
  <si>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</si>
  <si>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</si>
  <si>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</si>
  <si>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</si>
  <si>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</si>
  <si>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</si>
  <si>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</si>
  <si>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</si>
  <si>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</si>
  <si>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</si>
  <si>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</si>
  <si>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</si>
  <si>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</si>
  <si>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</si>
  <si>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</si>
  <si>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</si>
  <si>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</si>
  <si>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</si>
  <si>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</si>
  <si>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</si>
  <si>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</si>
  <si>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</si>
  <si>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</si>
  <si>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</si>
  <si>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</si>
  <si>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</si>
  <si>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</si>
  <si>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</si>
  <si>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</si>
  <si>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</si>
  <si>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</si>
  <si>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</si>
  <si>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</si>
  <si>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</si>
  <si>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</si>
  <si>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</si>
  <si>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</si>
  <si>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</si>
  <si>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</si>
  <si>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</si>
  <si>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t xml:space="preserve">1 </t>
    </r>
    <r>
      <rPr>
        <sz val="9"/>
        <rFont val="Calibri"/>
        <family val="2"/>
      </rPr>
      <t>2 375 tonn er overført fra ubenyttet tredjelandskvote til norsk totalkvote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</si>
  <si>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</si>
  <si>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</si>
  <si>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t>LANDET KVANTUM UKE 10</t>
  </si>
  <si>
    <t>LANDET KVANTUM T.O.M UKE 10</t>
  </si>
  <si>
    <t>LANDET KVANTUM T.O.M. UKE 10 2017</t>
  </si>
  <si>
    <r>
      <t xml:space="preserve">3 </t>
    </r>
    <r>
      <rPr>
        <sz val="9"/>
        <color theme="1"/>
        <rFont val="Calibri"/>
        <family val="2"/>
      </rPr>
      <t>Registrert rekreasjonsfiske utgjør 404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</si>
  <si>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</si>
  <si>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70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</si>
</sst>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6"/>
  <sheetViews>
    <sheetView showGridLines="0" showZeros="0" tabSelected="1" showRuler="0" view="pageLayout" zoomScaleNormal="115" workbookViewId="0">
      <selection activeCell="I9" sqref="I9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6" t="s">
        <v>88</v>
      </c>
      <c r="C2" s="417"/>
      <c r="D2" s="417"/>
      <c r="E2" s="417"/>
      <c r="F2" s="417"/>
      <c r="G2" s="417"/>
      <c r="H2" s="417"/>
      <c r="I2" s="417"/>
      <c r="J2" s="417"/>
      <c r="K2" s="418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9"/>
      <c r="C7" s="420"/>
      <c r="D7" s="420"/>
      <c r="E7" s="420"/>
      <c r="F7" s="420"/>
      <c r="G7" s="420"/>
      <c r="H7" s="420"/>
      <c r="I7" s="420"/>
      <c r="J7" s="420"/>
      <c r="K7" s="421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2" t="s">
        <v>2</v>
      </c>
      <c r="D9" s="423"/>
      <c r="E9" s="422" t="s">
        <v>20</v>
      </c>
      <c r="F9" s="423"/>
      <c r="G9" s="422" t="s">
        <v>21</v>
      </c>
      <c r="H9" s="423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107808</v>
      </c>
      <c r="G10" s="167" t="s">
        <v>25</v>
      </c>
      <c r="H10" s="247">
        <v>28039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218886</v>
      </c>
      <c r="G11" s="167" t="s">
        <v>93</v>
      </c>
      <c r="H11" s="171">
        <v>152845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108</v>
      </c>
      <c r="F12" s="171">
        <v>23465</v>
      </c>
      <c r="G12" s="167" t="s">
        <v>95</v>
      </c>
      <c r="H12" s="171">
        <v>18702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109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350159</v>
      </c>
      <c r="G14" s="122" t="s">
        <v>6</v>
      </c>
      <c r="H14" s="172">
        <f>SUM(H10:H13)</f>
        <v>218886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410" t="s">
        <v>112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318" t="s">
        <v>113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4" t="s">
        <v>8</v>
      </c>
      <c r="C18" s="425"/>
      <c r="D18" s="425"/>
      <c r="E18" s="425"/>
      <c r="F18" s="425"/>
      <c r="G18" s="425"/>
      <c r="H18" s="425"/>
      <c r="I18" s="425"/>
      <c r="J18" s="425"/>
      <c r="K18" s="426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2" t="s">
        <v>77</v>
      </c>
      <c r="E20" s="332" t="s">
        <v>74</v>
      </c>
      <c r="F20" s="333" t="s">
        <v>114</v>
      </c>
      <c r="G20" s="333" t="s">
        <v>115</v>
      </c>
      <c r="H20" s="333" t="s">
        <v>75</v>
      </c>
      <c r="I20" s="333" t="s">
        <v>64</v>
      </c>
      <c r="J20" s="445" t="s">
        <v>116</v>
      </c>
      <c r="K20" s="117"/>
      <c r="L20" s="4"/>
      <c r="M20" s="4"/>
    </row>
    <row r="21" spans="1:13" ht="14.1" customHeight="1" x14ac:dyDescent="0.25">
      <c r="B21" s="120"/>
      <c r="C21" s="264" t="s">
        <v>16</v>
      </c>
      <c r="D21" s="319">
        <f>D23+D22</f>
        <v>109874</v>
      </c>
      <c r="E21" s="334">
        <f>E22+E23</f>
        <v>111338</v>
      </c>
      <c r="F21" s="334">
        <f>F23+F22</f>
        <v>116</v>
      </c>
      <c r="G21" s="334">
        <f>G22+G23</f>
        <v>30718</v>
      </c>
      <c r="H21" s="334"/>
      <c r="I21" s="334">
        <f>I23+I22</f>
        <v>80620</v>
      </c>
      <c r="J21" s="335">
        <f>J23+J22</f>
        <v>26418</v>
      </c>
      <c r="K21" s="129"/>
      <c r="L21" s="158"/>
      <c r="M21" s="158"/>
    </row>
    <row r="22" spans="1:13" ht="14.1" customHeight="1" x14ac:dyDescent="0.25">
      <c r="B22" s="120"/>
      <c r="C22" s="265" t="s">
        <v>12</v>
      </c>
      <c r="D22" s="320">
        <v>109124</v>
      </c>
      <c r="E22" s="336">
        <v>110588</v>
      </c>
      <c r="F22" s="336">
        <v>96</v>
      </c>
      <c r="G22" s="336">
        <v>30584</v>
      </c>
      <c r="H22" s="336"/>
      <c r="I22" s="336">
        <f>E22-G22</f>
        <v>80004</v>
      </c>
      <c r="J22" s="337">
        <v>26231</v>
      </c>
      <c r="K22" s="129"/>
      <c r="L22" s="158"/>
      <c r="M22" s="158"/>
    </row>
    <row r="23" spans="1:13" ht="14.1" customHeight="1" thickBot="1" x14ac:dyDescent="0.3">
      <c r="B23" s="120"/>
      <c r="C23" s="266" t="s">
        <v>11</v>
      </c>
      <c r="D23" s="331">
        <v>750</v>
      </c>
      <c r="E23" s="338">
        <v>750</v>
      </c>
      <c r="F23" s="338">
        <v>20</v>
      </c>
      <c r="G23" s="338">
        <v>134</v>
      </c>
      <c r="H23" s="338"/>
      <c r="I23" s="336">
        <f>E23-G23</f>
        <v>616</v>
      </c>
      <c r="J23" s="337">
        <v>187</v>
      </c>
      <c r="K23" s="129"/>
      <c r="L23" s="158"/>
      <c r="M23" s="158"/>
    </row>
    <row r="24" spans="1:13" ht="14.1" customHeight="1" x14ac:dyDescent="0.25">
      <c r="B24" s="120"/>
      <c r="C24" s="264" t="s">
        <v>17</v>
      </c>
      <c r="D24" s="319">
        <f>D32+D31+D25</f>
        <v>228341</v>
      </c>
      <c r="E24" s="334">
        <f>E25+E31+E32</f>
        <v>226650</v>
      </c>
      <c r="F24" s="334">
        <f>F32+F31+F25</f>
        <v>21733</v>
      </c>
      <c r="G24" s="334">
        <f>G25+G31+G32</f>
        <v>102308</v>
      </c>
      <c r="H24" s="334"/>
      <c r="I24" s="334">
        <f>I25+I31+I32</f>
        <v>124342</v>
      </c>
      <c r="J24" s="335">
        <f>J25+J31+J32</f>
        <v>107413</v>
      </c>
      <c r="K24" s="129"/>
      <c r="L24" s="158"/>
      <c r="M24" s="158"/>
    </row>
    <row r="25" spans="1:13" ht="15" customHeight="1" x14ac:dyDescent="0.25">
      <c r="A25" s="21"/>
      <c r="B25" s="130"/>
      <c r="C25" s="271" t="s">
        <v>97</v>
      </c>
      <c r="D25" s="321">
        <f>D26+D27+D28+D29+D30</f>
        <v>178564</v>
      </c>
      <c r="E25" s="340">
        <f>E26+E27+E28+E29+E30</f>
        <v>180746</v>
      </c>
      <c r="F25" s="340">
        <f>F26+F27+F28+F29</f>
        <v>17490</v>
      </c>
      <c r="G25" s="340">
        <f>G26+G27+G28+G29</f>
        <v>82533</v>
      </c>
      <c r="H25" s="340"/>
      <c r="I25" s="340">
        <f>I26+I27+I28+I29+I30</f>
        <v>98213</v>
      </c>
      <c r="J25" s="341">
        <f>J26+J27+J28+J29+J30</f>
        <v>89165</v>
      </c>
      <c r="K25" s="129"/>
      <c r="L25" s="158"/>
      <c r="M25" s="158"/>
    </row>
    <row r="26" spans="1:13" ht="14.1" customHeight="1" x14ac:dyDescent="0.25">
      <c r="A26" s="22"/>
      <c r="B26" s="131"/>
      <c r="C26" s="270" t="s">
        <v>22</v>
      </c>
      <c r="D26" s="322">
        <v>45392</v>
      </c>
      <c r="E26" s="342">
        <v>49760</v>
      </c>
      <c r="F26" s="342">
        <v>6322</v>
      </c>
      <c r="G26" s="342">
        <v>27433</v>
      </c>
      <c r="H26" s="342"/>
      <c r="I26" s="342">
        <f>E26-G26+H26</f>
        <v>22327</v>
      </c>
      <c r="J26" s="343">
        <v>22835</v>
      </c>
      <c r="K26" s="129"/>
      <c r="L26" s="158"/>
      <c r="M26" s="158"/>
    </row>
    <row r="27" spans="1:13" ht="14.1" customHeight="1" x14ac:dyDescent="0.25">
      <c r="A27" s="22"/>
      <c r="B27" s="131"/>
      <c r="C27" s="270" t="s">
        <v>60</v>
      </c>
      <c r="D27" s="322">
        <v>44493</v>
      </c>
      <c r="E27" s="342">
        <v>44908</v>
      </c>
      <c r="F27" s="342">
        <v>5379</v>
      </c>
      <c r="G27" s="342">
        <v>28269</v>
      </c>
      <c r="H27" s="342"/>
      <c r="I27" s="342">
        <f>E27-G27+H27</f>
        <v>16639</v>
      </c>
      <c r="J27" s="343">
        <v>26521</v>
      </c>
      <c r="K27" s="129"/>
      <c r="L27" s="158"/>
      <c r="M27" s="158"/>
    </row>
    <row r="28" spans="1:13" ht="14.1" customHeight="1" x14ac:dyDescent="0.25">
      <c r="A28" s="22"/>
      <c r="B28" s="131"/>
      <c r="C28" s="270" t="s">
        <v>61</v>
      </c>
      <c r="D28" s="322">
        <v>42834</v>
      </c>
      <c r="E28" s="342">
        <v>41844</v>
      </c>
      <c r="F28" s="342">
        <v>2904</v>
      </c>
      <c r="G28" s="342">
        <v>19393</v>
      </c>
      <c r="H28" s="342"/>
      <c r="I28" s="342">
        <f>E28-G28+H28</f>
        <v>22451</v>
      </c>
      <c r="J28" s="343">
        <v>23755</v>
      </c>
      <c r="K28" s="129"/>
      <c r="L28" s="158"/>
      <c r="M28" s="158"/>
    </row>
    <row r="29" spans="1:13" ht="14.1" customHeight="1" x14ac:dyDescent="0.25">
      <c r="A29" s="22"/>
      <c r="B29" s="131"/>
      <c r="C29" s="270" t="s">
        <v>98</v>
      </c>
      <c r="D29" s="322">
        <v>28645</v>
      </c>
      <c r="E29" s="342">
        <v>27034</v>
      </c>
      <c r="F29" s="342">
        <v>2885</v>
      </c>
      <c r="G29" s="342">
        <v>7438</v>
      </c>
      <c r="H29" s="342"/>
      <c r="I29" s="342">
        <f>E29-G29+H29</f>
        <v>19596</v>
      </c>
      <c r="J29" s="343">
        <v>16054</v>
      </c>
      <c r="K29" s="129"/>
      <c r="L29" s="158"/>
      <c r="M29" s="158"/>
    </row>
    <row r="30" spans="1:13" ht="14.1" customHeight="1" x14ac:dyDescent="0.25">
      <c r="A30" s="22"/>
      <c r="B30" s="131"/>
      <c r="C30" s="270" t="s">
        <v>99</v>
      </c>
      <c r="D30" s="322">
        <v>17200</v>
      </c>
      <c r="E30" s="342">
        <v>17200</v>
      </c>
      <c r="F30" s="342"/>
      <c r="G30" s="342">
        <f>SUM(H26:H29)</f>
        <v>0</v>
      </c>
      <c r="H30" s="342"/>
      <c r="I30" s="342">
        <f>E30-G30</f>
        <v>17200</v>
      </c>
      <c r="J30" s="341"/>
      <c r="K30" s="129"/>
      <c r="L30" s="158"/>
      <c r="M30" s="158"/>
    </row>
    <row r="31" spans="1:13" ht="14.1" customHeight="1" x14ac:dyDescent="0.25">
      <c r="A31" s="23"/>
      <c r="B31" s="130"/>
      <c r="C31" s="271" t="s">
        <v>18</v>
      </c>
      <c r="D31" s="321">
        <v>28576</v>
      </c>
      <c r="E31" s="340">
        <v>29602</v>
      </c>
      <c r="F31" s="340">
        <v>57</v>
      </c>
      <c r="G31" s="340">
        <v>6978</v>
      </c>
      <c r="H31" s="415"/>
      <c r="I31" s="415">
        <f>E31-G31</f>
        <v>22624</v>
      </c>
      <c r="J31" s="341">
        <v>7815</v>
      </c>
      <c r="K31" s="129"/>
      <c r="L31" s="158"/>
      <c r="M31" s="158"/>
    </row>
    <row r="32" spans="1:13" ht="14.1" customHeight="1" x14ac:dyDescent="0.25">
      <c r="A32" s="23"/>
      <c r="B32" s="130"/>
      <c r="C32" s="271" t="s">
        <v>100</v>
      </c>
      <c r="D32" s="321">
        <f>D33+D34</f>
        <v>21201</v>
      </c>
      <c r="E32" s="340">
        <f>E34+E33</f>
        <v>16302</v>
      </c>
      <c r="F32" s="340">
        <f>F33</f>
        <v>4186</v>
      </c>
      <c r="G32" s="340">
        <f>G33</f>
        <v>12797</v>
      </c>
      <c r="H32" s="342"/>
      <c r="I32" s="340">
        <f>I33+I34</f>
        <v>3505</v>
      </c>
      <c r="J32" s="341">
        <f>J33</f>
        <v>10433</v>
      </c>
      <c r="K32" s="129"/>
      <c r="L32" s="158"/>
      <c r="M32" s="158"/>
    </row>
    <row r="33" spans="1:13" ht="14.1" customHeight="1" x14ac:dyDescent="0.25">
      <c r="A33" s="22"/>
      <c r="B33" s="131"/>
      <c r="C33" s="270" t="s">
        <v>10</v>
      </c>
      <c r="D33" s="322">
        <v>19101</v>
      </c>
      <c r="E33" s="342">
        <v>14202</v>
      </c>
      <c r="F33" s="342">
        <f>4331-F37</f>
        <v>4186</v>
      </c>
      <c r="G33" s="342">
        <f>13167-G37</f>
        <v>12797</v>
      </c>
      <c r="H33" s="342"/>
      <c r="I33" s="342">
        <f>E33-G33+H33</f>
        <v>1405</v>
      </c>
      <c r="J33" s="343">
        <v>10433</v>
      </c>
      <c r="K33" s="129"/>
      <c r="L33" s="158"/>
      <c r="M33" s="158"/>
    </row>
    <row r="34" spans="1:13" ht="14.1" customHeight="1" thickBot="1" x14ac:dyDescent="0.3">
      <c r="A34" s="22"/>
      <c r="B34" s="131"/>
      <c r="C34" s="344" t="s">
        <v>101</v>
      </c>
      <c r="D34" s="323">
        <v>2100</v>
      </c>
      <c r="E34" s="345">
        <v>2100</v>
      </c>
      <c r="F34" s="345"/>
      <c r="G34" s="345">
        <f>H33</f>
        <v>0</v>
      </c>
      <c r="H34" s="345"/>
      <c r="I34" s="345">
        <f t="shared" ref="I34:I41" si="0">E34-G34</f>
        <v>2100</v>
      </c>
      <c r="J34" s="346"/>
      <c r="K34" s="129"/>
      <c r="L34" s="158"/>
      <c r="M34" s="158"/>
    </row>
    <row r="35" spans="1:13" ht="15.75" customHeight="1" thickBot="1" x14ac:dyDescent="0.3">
      <c r="B35" s="120"/>
      <c r="C35" s="175" t="s">
        <v>78</v>
      </c>
      <c r="D35" s="408">
        <v>4000</v>
      </c>
      <c r="E35" s="347">
        <v>4000</v>
      </c>
      <c r="F35" s="347">
        <v>306</v>
      </c>
      <c r="G35" s="347">
        <v>886</v>
      </c>
      <c r="H35" s="347"/>
      <c r="I35" s="376">
        <f t="shared" si="0"/>
        <v>3114</v>
      </c>
      <c r="J35" s="377">
        <v>429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4">
        <v>703</v>
      </c>
      <c r="E36" s="325">
        <v>703</v>
      </c>
      <c r="F36" s="347">
        <v>108</v>
      </c>
      <c r="G36" s="347">
        <v>204</v>
      </c>
      <c r="H36" s="325"/>
      <c r="I36" s="376">
        <f t="shared" si="0"/>
        <v>499</v>
      </c>
      <c r="J36" s="406">
        <v>136</v>
      </c>
      <c r="K36" s="129"/>
      <c r="L36" s="158"/>
      <c r="M36" s="158"/>
    </row>
    <row r="37" spans="1:13" ht="17.25" customHeight="1" thickBot="1" x14ac:dyDescent="0.3">
      <c r="B37" s="120"/>
      <c r="C37" s="175" t="s">
        <v>79</v>
      </c>
      <c r="D37" s="324">
        <v>3000</v>
      </c>
      <c r="E37" s="325">
        <v>3000</v>
      </c>
      <c r="F37" s="325">
        <v>145</v>
      </c>
      <c r="G37" s="325">
        <v>370</v>
      </c>
      <c r="H37" s="375"/>
      <c r="I37" s="376">
        <f t="shared" si="0"/>
        <v>2630</v>
      </c>
      <c r="J37" s="406"/>
      <c r="K37" s="129"/>
      <c r="L37" s="158"/>
      <c r="M37" s="158"/>
    </row>
    <row r="38" spans="1:13" ht="17.25" customHeight="1" thickBot="1" x14ac:dyDescent="0.3">
      <c r="B38" s="120"/>
      <c r="C38" s="175" t="s">
        <v>67</v>
      </c>
      <c r="D38" s="324">
        <v>7000</v>
      </c>
      <c r="E38" s="325">
        <v>7000</v>
      </c>
      <c r="F38" s="325">
        <v>132</v>
      </c>
      <c r="G38" s="325">
        <v>7000</v>
      </c>
      <c r="H38" s="325"/>
      <c r="I38" s="376">
        <f t="shared" si="0"/>
        <v>0</v>
      </c>
      <c r="J38" s="406">
        <v>7000</v>
      </c>
      <c r="K38" s="129"/>
      <c r="L38" s="158"/>
      <c r="M38" s="158"/>
    </row>
    <row r="39" spans="1:13" ht="17.25" customHeight="1" thickBot="1" x14ac:dyDescent="0.3">
      <c r="B39" s="120"/>
      <c r="C39" s="175" t="s">
        <v>87</v>
      </c>
      <c r="D39" s="324">
        <v>3000</v>
      </c>
      <c r="E39" s="325">
        <v>3000</v>
      </c>
      <c r="F39" s="325"/>
      <c r="G39" s="325"/>
      <c r="H39" s="325"/>
      <c r="I39" s="376">
        <f t="shared" si="0"/>
        <v>3000</v>
      </c>
      <c r="J39" s="406"/>
      <c r="K39" s="129"/>
      <c r="L39" s="158"/>
      <c r="M39" s="158"/>
    </row>
    <row r="40" spans="1:13" ht="17.25" customHeight="1" thickBot="1" x14ac:dyDescent="0.3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6">
        <f t="shared" si="0"/>
        <v>500</v>
      </c>
      <c r="J40" s="406"/>
      <c r="K40" s="129"/>
      <c r="L40" s="158"/>
      <c r="M40" s="158"/>
    </row>
    <row r="41" spans="1:13" ht="14.1" customHeight="1" thickBot="1" x14ac:dyDescent="0.3">
      <c r="B41" s="120"/>
      <c r="C41" s="153" t="s">
        <v>14</v>
      </c>
      <c r="D41" s="324">
        <v>0</v>
      </c>
      <c r="E41" s="325"/>
      <c r="F41" s="325">
        <v>15</v>
      </c>
      <c r="G41" s="325">
        <v>178</v>
      </c>
      <c r="H41" s="325"/>
      <c r="I41" s="376">
        <f t="shared" si="0"/>
        <v>-178</v>
      </c>
      <c r="J41" s="406">
        <v>36</v>
      </c>
      <c r="K41" s="129"/>
      <c r="L41" s="158"/>
      <c r="M41" s="158"/>
    </row>
    <row r="42" spans="1:13" ht="16.5" customHeight="1" thickBot="1" x14ac:dyDescent="0.3">
      <c r="B42" s="120"/>
      <c r="C42" s="181" t="s">
        <v>9</v>
      </c>
      <c r="D42" s="326">
        <f>D21+D24+D35+D36+D37+D38+D39+D40+D41</f>
        <v>356418</v>
      </c>
      <c r="E42" s="326">
        <f t="shared" ref="E42:J42" si="1">E21+E24+E35+E36+E37+E38+E39+E40+E41</f>
        <v>356191</v>
      </c>
      <c r="F42" s="326">
        <f t="shared" si="1"/>
        <v>22555</v>
      </c>
      <c r="G42" s="326">
        <f t="shared" si="1"/>
        <v>141664</v>
      </c>
      <c r="H42" s="326">
        <f t="shared" si="1"/>
        <v>0</v>
      </c>
      <c r="I42" s="326">
        <f t="shared" si="1"/>
        <v>214527</v>
      </c>
      <c r="J42" s="326">
        <f t="shared" si="1"/>
        <v>141432</v>
      </c>
      <c r="K42" s="129"/>
      <c r="L42" s="158"/>
      <c r="M42" s="158"/>
    </row>
    <row r="43" spans="1:13" ht="14.1" customHeight="1" x14ac:dyDescent="0.25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117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3"/>
      <c r="E46" s="373"/>
      <c r="F46" s="373"/>
      <c r="G46" s="374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19" t="s">
        <v>1</v>
      </c>
      <c r="C49" s="420"/>
      <c r="D49" s="420"/>
      <c r="E49" s="420"/>
      <c r="F49" s="420"/>
      <c r="G49" s="420"/>
      <c r="H49" s="420"/>
      <c r="I49" s="420"/>
      <c r="J49" s="420"/>
      <c r="K49" s="421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33" t="s">
        <v>2</v>
      </c>
      <c r="D51" s="434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4" t="s">
        <v>8</v>
      </c>
      <c r="C57" s="425"/>
      <c r="D57" s="425"/>
      <c r="E57" s="425"/>
      <c r="F57" s="425"/>
      <c r="G57" s="425"/>
      <c r="H57" s="425"/>
      <c r="I57" s="425"/>
      <c r="J57" s="425"/>
      <c r="K57" s="426"/>
      <c r="L57" s="208"/>
      <c r="M57" s="208"/>
    </row>
    <row r="58" spans="2:13" s="3" customFormat="1" ht="48" thickBot="1" x14ac:dyDescent="0.3">
      <c r="B58" s="143"/>
      <c r="C58" s="180" t="s">
        <v>19</v>
      </c>
      <c r="D58" s="198" t="s">
        <v>20</v>
      </c>
      <c r="E58" s="196" t="str">
        <f>F20</f>
        <v>LANDET KVANTUM UKE 10</v>
      </c>
      <c r="F58" s="446" t="str">
        <f>G20</f>
        <v>LANDET KVANTUM T.O.M UKE 10</v>
      </c>
      <c r="G58" s="196" t="str">
        <f>I20</f>
        <v>RESTKVOTER</v>
      </c>
      <c r="H58" s="197" t="str">
        <f>J20</f>
        <v>LANDET KVANTUM T.O.M. UKE 10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8" t="s">
        <v>32</v>
      </c>
      <c r="D59" s="441">
        <v>5346</v>
      </c>
      <c r="E59" s="394"/>
      <c r="F59" s="353">
        <v>153.6028</v>
      </c>
      <c r="G59" s="443">
        <f>D59-F59-F60</f>
        <v>4972.3972000000003</v>
      </c>
      <c r="H59" s="392">
        <v>31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42"/>
      <c r="E60" s="380">
        <v>52</v>
      </c>
      <c r="F60" s="399">
        <v>220</v>
      </c>
      <c r="G60" s="444"/>
      <c r="H60" s="355">
        <v>175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76</v>
      </c>
      <c r="D61" s="408">
        <v>200</v>
      </c>
      <c r="E61" s="395">
        <v>6</v>
      </c>
      <c r="F61" s="401">
        <v>18</v>
      </c>
      <c r="G61" s="409">
        <f>D61-F61</f>
        <v>182</v>
      </c>
      <c r="H61" s="306">
        <v>2.5192000000000001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57</v>
      </c>
      <c r="D62" s="354">
        <v>8019</v>
      </c>
      <c r="E62" s="396">
        <f>SUM(E63:E65)</f>
        <v>7.6882000000000001</v>
      </c>
      <c r="F62" s="353">
        <f>F63+F64+F65</f>
        <v>41</v>
      </c>
      <c r="G62" s="399">
        <f>D62-F62</f>
        <v>7978</v>
      </c>
      <c r="H62" s="356">
        <f>H63+H64+H65</f>
        <v>27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1">
        <v>0.68820000000000003</v>
      </c>
      <c r="F63" s="365">
        <v>9</v>
      </c>
      <c r="G63" s="365"/>
      <c r="H63" s="366">
        <v>9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1">
        <v>5</v>
      </c>
      <c r="F64" s="365">
        <v>22</v>
      </c>
      <c r="G64" s="365"/>
      <c r="H64" s="366">
        <v>9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2">
        <v>2</v>
      </c>
      <c r="F65" s="383">
        <v>10</v>
      </c>
      <c r="G65" s="383"/>
      <c r="H65" s="393">
        <v>9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0">
        <v>190</v>
      </c>
      <c r="E66" s="397"/>
      <c r="F66" s="390"/>
      <c r="G66" s="390">
        <f>D66-F66</f>
        <v>190</v>
      </c>
      <c r="H66" s="236"/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398"/>
      <c r="F67" s="400"/>
      <c r="G67" s="400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v>12225</v>
      </c>
      <c r="E68" s="307">
        <f>E59+E60+E61+E62+E66+E67</f>
        <v>65.688199999999995</v>
      </c>
      <c r="F68" s="203">
        <f>F59+F60+F61+F62+F66+F67</f>
        <v>432.6028</v>
      </c>
      <c r="G68" s="203">
        <f>D68-F68</f>
        <v>11792.397199999999</v>
      </c>
      <c r="H68" s="211">
        <f>H59+H60+H61+H62+H66+H67</f>
        <v>235.51920000000001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31"/>
      <c r="D69" s="431"/>
      <c r="E69" s="431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19" t="s">
        <v>1</v>
      </c>
      <c r="C74" s="420"/>
      <c r="D74" s="420"/>
      <c r="E74" s="420"/>
      <c r="F74" s="420"/>
      <c r="G74" s="420"/>
      <c r="H74" s="420"/>
      <c r="I74" s="420"/>
      <c r="J74" s="420"/>
      <c r="K74" s="421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2" t="s">
        <v>2</v>
      </c>
      <c r="D76" s="423"/>
      <c r="E76" s="422" t="s">
        <v>20</v>
      </c>
      <c r="F76" s="427"/>
      <c r="G76" s="422" t="s">
        <v>21</v>
      </c>
      <c r="H76" s="423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36895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60197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109</v>
      </c>
      <c r="D79" s="171">
        <v>12845</v>
      </c>
      <c r="E79" s="167" t="s">
        <v>108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99230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10" t="s">
        <v>111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32" t="s">
        <v>110</v>
      </c>
      <c r="D82" s="432"/>
      <c r="E82" s="432"/>
      <c r="F82" s="432"/>
      <c r="G82" s="432"/>
      <c r="H82" s="432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32"/>
      <c r="D83" s="432"/>
      <c r="E83" s="432"/>
      <c r="F83" s="432"/>
      <c r="G83" s="432"/>
      <c r="H83" s="432"/>
      <c r="I83" s="261"/>
      <c r="J83" s="261"/>
      <c r="K83" s="258"/>
      <c r="L83" s="261"/>
      <c r="M83" s="119"/>
    </row>
    <row r="84" spans="1:13" ht="14.1" customHeight="1" x14ac:dyDescent="0.25">
      <c r="B84" s="428" t="s">
        <v>8</v>
      </c>
      <c r="C84" s="429"/>
      <c r="D84" s="429"/>
      <c r="E84" s="429"/>
      <c r="F84" s="429"/>
      <c r="G84" s="429"/>
      <c r="H84" s="429"/>
      <c r="I84" s="429"/>
      <c r="J84" s="429"/>
      <c r="K84" s="430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2" t="s">
        <v>77</v>
      </c>
      <c r="E86" s="327" t="s">
        <v>74</v>
      </c>
      <c r="F86" s="196" t="str">
        <f>F20</f>
        <v>LANDET KVANTUM UKE 10</v>
      </c>
      <c r="G86" s="196" t="str">
        <f>G20</f>
        <v>LANDET KVANTUM T.O.M UKE 10</v>
      </c>
      <c r="H86" s="196" t="str">
        <f>I20</f>
        <v>RESTKVOTER</v>
      </c>
      <c r="I86" s="197" t="str">
        <f>J20</f>
        <v>LANDET KVANTUM T.O.M. UKE 10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9" t="s">
        <v>16</v>
      </c>
      <c r="D87" s="319">
        <f>D89+D88</f>
        <v>37797</v>
      </c>
      <c r="E87" s="334">
        <f>E89+E88</f>
        <v>37875</v>
      </c>
      <c r="F87" s="334">
        <f>F89+F88</f>
        <v>347</v>
      </c>
      <c r="G87" s="334">
        <f>G88+G89</f>
        <v>15639</v>
      </c>
      <c r="H87" s="334">
        <f>H88+H89</f>
        <v>22236</v>
      </c>
      <c r="I87" s="335">
        <f>I88+I89</f>
        <v>11776</v>
      </c>
      <c r="J87" s="158"/>
      <c r="K87" s="129"/>
      <c r="L87" s="158"/>
      <c r="M87" s="158"/>
    </row>
    <row r="88" spans="1:13" ht="14.1" customHeight="1" x14ac:dyDescent="0.25">
      <c r="A88" s="121"/>
      <c r="B88" s="119"/>
      <c r="C88" s="265" t="s">
        <v>12</v>
      </c>
      <c r="D88" s="320">
        <v>37047</v>
      </c>
      <c r="E88" s="336">
        <v>37125</v>
      </c>
      <c r="F88" s="336">
        <v>261</v>
      </c>
      <c r="G88" s="336">
        <v>15384</v>
      </c>
      <c r="H88" s="336">
        <f>E88-G88</f>
        <v>21741</v>
      </c>
      <c r="I88" s="337">
        <v>11641</v>
      </c>
      <c r="J88" s="158"/>
      <c r="K88" s="129"/>
      <c r="L88" s="158"/>
      <c r="M88" s="158"/>
    </row>
    <row r="89" spans="1:13" ht="15.75" thickBot="1" x14ac:dyDescent="0.3">
      <c r="A89" s="121"/>
      <c r="B89" s="119"/>
      <c r="C89" s="350" t="s">
        <v>11</v>
      </c>
      <c r="D89" s="331">
        <v>750</v>
      </c>
      <c r="E89" s="338">
        <v>750</v>
      </c>
      <c r="F89" s="338">
        <v>86</v>
      </c>
      <c r="G89" s="338">
        <v>255</v>
      </c>
      <c r="H89" s="338">
        <f>E89-G89</f>
        <v>495</v>
      </c>
      <c r="I89" s="339">
        <v>135</v>
      </c>
      <c r="J89" s="158"/>
      <c r="K89" s="129"/>
      <c r="L89" s="158"/>
      <c r="M89" s="158"/>
    </row>
    <row r="90" spans="1:13" ht="14.1" customHeight="1" x14ac:dyDescent="0.25">
      <c r="A90" s="121"/>
      <c r="B90" s="4"/>
      <c r="C90" s="264" t="s">
        <v>17</v>
      </c>
      <c r="D90" s="319">
        <f t="shared" ref="D90:I90" si="2">D91+D96+D97</f>
        <v>63185</v>
      </c>
      <c r="E90" s="334">
        <f t="shared" si="2"/>
        <v>74063</v>
      </c>
      <c r="F90" s="334">
        <f t="shared" si="2"/>
        <v>1081</v>
      </c>
      <c r="G90" s="334">
        <f t="shared" si="2"/>
        <v>15034</v>
      </c>
      <c r="H90" s="334">
        <f>H91+H96+H97</f>
        <v>59029</v>
      </c>
      <c r="I90" s="335">
        <f t="shared" si="2"/>
        <v>17052</v>
      </c>
      <c r="J90" s="158"/>
      <c r="K90" s="129"/>
      <c r="L90" s="158"/>
      <c r="M90" s="158"/>
    </row>
    <row r="91" spans="1:13" ht="15.75" customHeight="1" x14ac:dyDescent="0.25">
      <c r="A91" s="121"/>
      <c r="B91" s="39"/>
      <c r="C91" s="271" t="s">
        <v>97</v>
      </c>
      <c r="D91" s="321">
        <f t="shared" ref="D91:I91" si="3">D92+D93+D94+D95</f>
        <v>47151</v>
      </c>
      <c r="E91" s="340">
        <f t="shared" si="3"/>
        <v>56854</v>
      </c>
      <c r="F91" s="340">
        <f t="shared" si="3"/>
        <v>968</v>
      </c>
      <c r="G91" s="340">
        <f t="shared" si="3"/>
        <v>10226</v>
      </c>
      <c r="H91" s="340">
        <f>H92+H93+H94+H95</f>
        <v>46628</v>
      </c>
      <c r="I91" s="341">
        <f t="shared" si="3"/>
        <v>10335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0" t="s">
        <v>22</v>
      </c>
      <c r="D92" s="322">
        <v>13457</v>
      </c>
      <c r="E92" s="342">
        <v>16514</v>
      </c>
      <c r="F92" s="342">
        <v>248</v>
      </c>
      <c r="G92" s="342">
        <v>2945</v>
      </c>
      <c r="H92" s="342">
        <f t="shared" ref="H92:H100" si="4">E92-G92</f>
        <v>13569</v>
      </c>
      <c r="I92" s="343">
        <v>2229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0" t="s">
        <v>23</v>
      </c>
      <c r="D93" s="322">
        <v>12792</v>
      </c>
      <c r="E93" s="342">
        <v>15627</v>
      </c>
      <c r="F93" s="342">
        <v>450</v>
      </c>
      <c r="G93" s="342">
        <v>4401</v>
      </c>
      <c r="H93" s="342">
        <f t="shared" si="4"/>
        <v>11226</v>
      </c>
      <c r="I93" s="343">
        <v>3002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0" t="s">
        <v>24</v>
      </c>
      <c r="D94" s="322">
        <v>13463</v>
      </c>
      <c r="E94" s="342">
        <v>16606</v>
      </c>
      <c r="F94" s="342">
        <v>175</v>
      </c>
      <c r="G94" s="342">
        <v>2528</v>
      </c>
      <c r="H94" s="342">
        <f t="shared" si="4"/>
        <v>14078</v>
      </c>
      <c r="I94" s="343">
        <v>3506</v>
      </c>
      <c r="J94" s="158"/>
      <c r="K94" s="129"/>
      <c r="L94" s="158"/>
      <c r="M94" s="158"/>
    </row>
    <row r="95" spans="1:13" ht="14.1" customHeight="1" x14ac:dyDescent="0.25">
      <c r="A95" s="116"/>
      <c r="B95" s="137"/>
      <c r="C95" s="270" t="s">
        <v>98</v>
      </c>
      <c r="D95" s="322">
        <v>7439</v>
      </c>
      <c r="E95" s="342">
        <v>8107</v>
      </c>
      <c r="F95" s="342">
        <v>95</v>
      </c>
      <c r="G95" s="342">
        <v>352</v>
      </c>
      <c r="H95" s="342">
        <f t="shared" si="4"/>
        <v>7755</v>
      </c>
      <c r="I95" s="343">
        <v>1598</v>
      </c>
      <c r="J95" s="158"/>
      <c r="K95" s="129"/>
      <c r="L95" s="158"/>
      <c r="M95" s="158"/>
    </row>
    <row r="96" spans="1:13" ht="14.1" customHeight="1" x14ac:dyDescent="0.25">
      <c r="A96" s="116"/>
      <c r="B96" s="137"/>
      <c r="C96" s="271" t="s">
        <v>29</v>
      </c>
      <c r="D96" s="321">
        <v>11101</v>
      </c>
      <c r="E96" s="340">
        <v>11124</v>
      </c>
      <c r="F96" s="340">
        <v>31</v>
      </c>
      <c r="G96" s="340">
        <v>4075</v>
      </c>
      <c r="H96" s="340">
        <f t="shared" si="4"/>
        <v>7049</v>
      </c>
      <c r="I96" s="341">
        <v>5982</v>
      </c>
      <c r="J96" s="158"/>
      <c r="K96" s="129"/>
      <c r="L96" s="158"/>
      <c r="M96" s="158"/>
    </row>
    <row r="97" spans="1:13" ht="14.1" customHeight="1" thickBot="1" x14ac:dyDescent="0.3">
      <c r="A97" s="121"/>
      <c r="B97" s="39"/>
      <c r="C97" s="272" t="s">
        <v>95</v>
      </c>
      <c r="D97" s="328">
        <v>4933</v>
      </c>
      <c r="E97" s="351">
        <v>6085</v>
      </c>
      <c r="F97" s="351">
        <v>82</v>
      </c>
      <c r="G97" s="351">
        <v>733</v>
      </c>
      <c r="H97" s="351">
        <f t="shared" si="4"/>
        <v>5352</v>
      </c>
      <c r="I97" s="352">
        <v>735</v>
      </c>
      <c r="J97" s="158"/>
      <c r="K97" s="129"/>
      <c r="L97" s="158"/>
      <c r="M97" s="158"/>
    </row>
    <row r="98" spans="1:13" ht="15.75" thickBot="1" x14ac:dyDescent="0.3">
      <c r="A98" s="121"/>
      <c r="B98" s="39"/>
      <c r="C98" s="175" t="s">
        <v>13</v>
      </c>
      <c r="D98" s="408">
        <v>323</v>
      </c>
      <c r="E98" s="347">
        <v>323</v>
      </c>
      <c r="F98" s="347">
        <v>1</v>
      </c>
      <c r="G98" s="347">
        <v>9</v>
      </c>
      <c r="H98" s="347">
        <f t="shared" si="4"/>
        <v>314</v>
      </c>
      <c r="I98" s="348">
        <v>13.4819</v>
      </c>
      <c r="J98" s="158"/>
      <c r="K98" s="129"/>
      <c r="L98" s="158"/>
      <c r="M98" s="158"/>
    </row>
    <row r="99" spans="1:13" ht="18" thickBot="1" x14ac:dyDescent="0.3">
      <c r="A99" s="121"/>
      <c r="B99" s="119"/>
      <c r="C99" s="175" t="s">
        <v>63</v>
      </c>
      <c r="D99" s="324">
        <v>300</v>
      </c>
      <c r="E99" s="325">
        <v>300</v>
      </c>
      <c r="F99" s="325">
        <v>3.9308999999999998</v>
      </c>
      <c r="G99" s="325">
        <v>300</v>
      </c>
      <c r="H99" s="325">
        <f t="shared" si="4"/>
        <v>0</v>
      </c>
      <c r="I99" s="330">
        <v>300</v>
      </c>
      <c r="J99" s="158"/>
      <c r="K99" s="129"/>
      <c r="L99" s="158"/>
      <c r="M99" s="158"/>
    </row>
    <row r="100" spans="1:13" ht="16.5" customHeight="1" thickBot="1" x14ac:dyDescent="0.3">
      <c r="A100" s="121"/>
      <c r="B100" s="119"/>
      <c r="C100" s="263" t="s">
        <v>14</v>
      </c>
      <c r="D100" s="324"/>
      <c r="E100" s="325"/>
      <c r="F100" s="325"/>
      <c r="G100" s="325">
        <v>56</v>
      </c>
      <c r="H100" s="325">
        <f t="shared" si="4"/>
        <v>-56</v>
      </c>
      <c r="I100" s="330">
        <v>17</v>
      </c>
      <c r="J100" s="158"/>
      <c r="K100" s="129"/>
      <c r="L100" s="158"/>
      <c r="M100" s="158"/>
    </row>
    <row r="101" spans="1:13" ht="16.5" thickBot="1" x14ac:dyDescent="0.3">
      <c r="A101" s="121"/>
      <c r="B101" s="119"/>
      <c r="C101" s="181" t="s">
        <v>9</v>
      </c>
      <c r="D101" s="326">
        <f t="shared" ref="D101:G101" si="5">D87+D90+D98+D99+D100</f>
        <v>101605</v>
      </c>
      <c r="E101" s="329">
        <f>E87+E90+E98+E99+E100</f>
        <v>112561</v>
      </c>
      <c r="F101" s="407">
        <f t="shared" si="5"/>
        <v>1432.9309000000001</v>
      </c>
      <c r="G101" s="407">
        <f t="shared" si="5"/>
        <v>31038</v>
      </c>
      <c r="H101" s="226">
        <f>H87+H90+H98+H99+H100</f>
        <v>81523</v>
      </c>
      <c r="I101" s="200">
        <f>I87+I90+I98+I99+I100</f>
        <v>29158.481899999999</v>
      </c>
      <c r="J101" s="158"/>
      <c r="K101" s="129"/>
      <c r="L101" s="158"/>
      <c r="M101" s="158"/>
    </row>
    <row r="102" spans="1:13" ht="15" x14ac:dyDescent="0.25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118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19" t="s">
        <v>1</v>
      </c>
      <c r="C107" s="420"/>
      <c r="D107" s="420"/>
      <c r="E107" s="420"/>
      <c r="F107" s="420"/>
      <c r="G107" s="420"/>
      <c r="H107" s="420"/>
      <c r="I107" s="420"/>
      <c r="J107" s="420"/>
      <c r="K107" s="421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2" t="s">
        <v>2</v>
      </c>
      <c r="D109" s="423"/>
      <c r="E109" s="422" t="s">
        <v>20</v>
      </c>
      <c r="F109" s="423"/>
      <c r="G109" s="422" t="s">
        <v>21</v>
      </c>
      <c r="H109" s="423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25">
      <c r="B112" s="120"/>
      <c r="C112" s="44" t="s">
        <v>103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">
      <c r="B113" s="43"/>
      <c r="C113" s="411"/>
      <c r="D113" s="412"/>
      <c r="E113" s="412" t="s">
        <v>94</v>
      </c>
      <c r="F113" s="171">
        <v>3388</v>
      </c>
      <c r="G113" s="11"/>
      <c r="H113" s="411"/>
      <c r="I113" s="38"/>
      <c r="J113" s="158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2">
        <f>SUM(D110:D112)</f>
        <v>172500</v>
      </c>
      <c r="E114" s="413" t="s">
        <v>7</v>
      </c>
      <c r="F114" s="172">
        <f>SUM(F110:F113)</f>
        <v>156950</v>
      </c>
      <c r="G114" s="122" t="s">
        <v>6</v>
      </c>
      <c r="H114" s="414">
        <f>SUM(H110:H112)</f>
        <v>58354</v>
      </c>
      <c r="I114" s="38"/>
      <c r="J114" s="158"/>
      <c r="K114" s="10"/>
      <c r="L114" s="119"/>
      <c r="M114" s="119"/>
    </row>
    <row r="115" spans="2:13" s="16" customFormat="1" ht="12" customHeight="1" x14ac:dyDescent="0.25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24" t="s">
        <v>8</v>
      </c>
      <c r="C117" s="425"/>
      <c r="D117" s="425"/>
      <c r="E117" s="425"/>
      <c r="F117" s="425"/>
      <c r="G117" s="425"/>
      <c r="H117" s="425"/>
      <c r="I117" s="425"/>
      <c r="J117" s="425"/>
      <c r="K117" s="426"/>
      <c r="L117" s="208"/>
      <c r="M117" s="208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21" t="s">
        <v>19</v>
      </c>
      <c r="D119" s="180" t="s">
        <v>77</v>
      </c>
      <c r="E119" s="332" t="s">
        <v>74</v>
      </c>
      <c r="F119" s="189" t="str">
        <f>F20</f>
        <v>LANDET KVANTUM UKE 10</v>
      </c>
      <c r="G119" s="196" t="str">
        <f>G20</f>
        <v>LANDET KVANTUM T.O.M UKE 10</v>
      </c>
      <c r="H119" s="196" t="str">
        <f>I20</f>
        <v>RESTKVOTER</v>
      </c>
      <c r="I119" s="197" t="str">
        <f>J20</f>
        <v>LANDET KVANTUM T.O.M. UKE 10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4" t="s">
        <v>85</v>
      </c>
      <c r="D120" s="237">
        <f t="shared" ref="D120:I120" si="6">D121+D122+D123</f>
        <v>56818</v>
      </c>
      <c r="E120" s="379">
        <f t="shared" si="6"/>
        <v>60071</v>
      </c>
      <c r="F120" s="237">
        <f t="shared" si="6"/>
        <v>2655</v>
      </c>
      <c r="G120" s="237">
        <f t="shared" si="6"/>
        <v>11448</v>
      </c>
      <c r="H120" s="353">
        <f t="shared" si="6"/>
        <v>48623</v>
      </c>
      <c r="I120" s="356">
        <f t="shared" si="6"/>
        <v>12826</v>
      </c>
      <c r="J120" s="158"/>
      <c r="K120" s="129"/>
      <c r="L120" s="158"/>
      <c r="M120" s="158"/>
    </row>
    <row r="121" spans="2:13" ht="14.1" customHeight="1" x14ac:dyDescent="0.25">
      <c r="B121" s="9"/>
      <c r="C121" s="265" t="s">
        <v>12</v>
      </c>
      <c r="D121" s="249">
        <v>45454</v>
      </c>
      <c r="E121" s="384">
        <v>47834</v>
      </c>
      <c r="F121" s="249">
        <v>1692</v>
      </c>
      <c r="G121" s="249">
        <v>8352</v>
      </c>
      <c r="H121" s="357">
        <f>E121-G121</f>
        <v>39482</v>
      </c>
      <c r="I121" s="358">
        <v>10636</v>
      </c>
      <c r="J121" s="158"/>
      <c r="K121" s="129"/>
      <c r="L121" s="158"/>
      <c r="M121" s="158"/>
    </row>
    <row r="122" spans="2:13" ht="14.1" customHeight="1" x14ac:dyDescent="0.25">
      <c r="B122" s="9"/>
      <c r="C122" s="265" t="s">
        <v>11</v>
      </c>
      <c r="D122" s="249">
        <v>10864</v>
      </c>
      <c r="E122" s="384">
        <v>11737</v>
      </c>
      <c r="F122" s="249">
        <v>963</v>
      </c>
      <c r="G122" s="249">
        <v>3096</v>
      </c>
      <c r="H122" s="357">
        <f>E122-G122</f>
        <v>8641</v>
      </c>
      <c r="I122" s="358">
        <v>2190</v>
      </c>
      <c r="J122" s="158"/>
      <c r="K122" s="129"/>
      <c r="L122" s="158"/>
      <c r="M122" s="158"/>
    </row>
    <row r="123" spans="2:13" ht="15.75" thickBot="1" x14ac:dyDescent="0.3">
      <c r="B123" s="9"/>
      <c r="C123" s="266" t="s">
        <v>39</v>
      </c>
      <c r="D123" s="250">
        <v>500</v>
      </c>
      <c r="E123" s="385">
        <v>500</v>
      </c>
      <c r="F123" s="250"/>
      <c r="G123" s="250"/>
      <c r="H123" s="359">
        <f>E123-G123</f>
        <v>500</v>
      </c>
      <c r="I123" s="360"/>
      <c r="J123" s="158"/>
      <c r="K123" s="129"/>
      <c r="L123" s="158"/>
      <c r="M123" s="158"/>
    </row>
    <row r="124" spans="2:13" s="98" customFormat="1" ht="13.5" customHeight="1" thickBot="1" x14ac:dyDescent="0.3">
      <c r="B124" s="100"/>
      <c r="C124" s="267" t="s">
        <v>38</v>
      </c>
      <c r="D124" s="300">
        <v>38390</v>
      </c>
      <c r="E124" s="235">
        <v>37926</v>
      </c>
      <c r="F124" s="300"/>
      <c r="G124" s="300">
        <v>141.1275</v>
      </c>
      <c r="H124" s="303">
        <f>E124-G124</f>
        <v>37784.872499999998</v>
      </c>
      <c r="I124" s="305">
        <v>501.62700000000001</v>
      </c>
      <c r="J124" s="101"/>
      <c r="K124" s="129"/>
      <c r="L124" s="158"/>
      <c r="M124" s="158"/>
    </row>
    <row r="125" spans="2:13" s="71" customFormat="1" ht="14.25" customHeight="1" thickBot="1" x14ac:dyDescent="0.3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2257</v>
      </c>
      <c r="G125" s="230">
        <f>G134+G131+G126</f>
        <v>20229</v>
      </c>
      <c r="H125" s="361">
        <f>H126+H131+H134</f>
        <v>41488</v>
      </c>
      <c r="I125" s="362">
        <f>I126+I131+I134</f>
        <v>16227</v>
      </c>
      <c r="J125" s="119"/>
      <c r="K125" s="129"/>
      <c r="L125" s="158"/>
      <c r="M125" s="158"/>
    </row>
    <row r="126" spans="2:13" ht="15.75" customHeight="1" x14ac:dyDescent="0.25">
      <c r="B126" s="2"/>
      <c r="C126" s="269" t="s">
        <v>107</v>
      </c>
      <c r="D126" s="389">
        <f>D127+D128+D129+D130</f>
        <v>44779</v>
      </c>
      <c r="E126" s="386">
        <f>E127+E128+E129+E130</f>
        <v>45672</v>
      </c>
      <c r="F126" s="389">
        <f>F127+F128+F129+F130</f>
        <v>1513</v>
      </c>
      <c r="G126" s="389">
        <f>G127+G128+G130+G129</f>
        <v>15854</v>
      </c>
      <c r="H126" s="363">
        <f>H127+H128+H129+H130</f>
        <v>29818</v>
      </c>
      <c r="I126" s="364">
        <f>I127+I128+I129+I130</f>
        <v>12960</v>
      </c>
      <c r="J126" s="4"/>
      <c r="K126" s="129"/>
      <c r="L126" s="158"/>
      <c r="M126" s="158"/>
    </row>
    <row r="127" spans="2:13" s="22" customFormat="1" ht="14.1" customHeight="1" x14ac:dyDescent="0.25">
      <c r="B127" s="45"/>
      <c r="C127" s="270" t="s">
        <v>22</v>
      </c>
      <c r="D127" s="245">
        <f>12789</f>
        <v>12789</v>
      </c>
      <c r="E127" s="234">
        <v>14060</v>
      </c>
      <c r="F127" s="245">
        <v>214</v>
      </c>
      <c r="G127" s="245">
        <v>3230</v>
      </c>
      <c r="H127" s="365">
        <f t="shared" ref="H127:H139" si="7">E127-G127</f>
        <v>10830</v>
      </c>
      <c r="I127" s="366">
        <v>2364</v>
      </c>
      <c r="J127" s="46"/>
      <c r="K127" s="129"/>
      <c r="L127" s="158"/>
      <c r="M127" s="158"/>
    </row>
    <row r="128" spans="2:13" s="22" customFormat="1" ht="14.1" customHeight="1" x14ac:dyDescent="0.25">
      <c r="B128" s="131"/>
      <c r="C128" s="270" t="s">
        <v>23</v>
      </c>
      <c r="D128" s="245">
        <v>11990</v>
      </c>
      <c r="E128" s="234">
        <v>13036</v>
      </c>
      <c r="F128" s="245">
        <v>333</v>
      </c>
      <c r="G128" s="245">
        <v>5276</v>
      </c>
      <c r="H128" s="365">
        <f t="shared" si="7"/>
        <v>7760</v>
      </c>
      <c r="I128" s="366">
        <v>3761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0" t="s">
        <v>24</v>
      </c>
      <c r="D129" s="245">
        <v>11335</v>
      </c>
      <c r="E129" s="234">
        <v>10528</v>
      </c>
      <c r="F129" s="245">
        <v>480</v>
      </c>
      <c r="G129" s="245">
        <v>4623</v>
      </c>
      <c r="H129" s="365">
        <f t="shared" si="7"/>
        <v>5905</v>
      </c>
      <c r="I129" s="366">
        <v>3715</v>
      </c>
      <c r="J129" s="137"/>
      <c r="K129" s="129"/>
      <c r="L129" s="158"/>
      <c r="M129" s="158"/>
    </row>
    <row r="130" spans="2:13" s="22" customFormat="1" ht="14.1" customHeight="1" x14ac:dyDescent="0.25">
      <c r="B130" s="131"/>
      <c r="C130" s="270" t="s">
        <v>98</v>
      </c>
      <c r="D130" s="245">
        <v>8665</v>
      </c>
      <c r="E130" s="234">
        <v>8048</v>
      </c>
      <c r="F130" s="245">
        <v>486</v>
      </c>
      <c r="G130" s="245">
        <v>2725</v>
      </c>
      <c r="H130" s="365">
        <f t="shared" si="7"/>
        <v>5323</v>
      </c>
      <c r="I130" s="366">
        <v>3120</v>
      </c>
      <c r="J130" s="137"/>
      <c r="K130" s="129"/>
      <c r="L130" s="158"/>
      <c r="M130" s="158"/>
    </row>
    <row r="131" spans="2:13" s="23" customFormat="1" ht="14.1" customHeight="1" x14ac:dyDescent="0.25">
      <c r="B131" s="20"/>
      <c r="C131" s="271" t="s">
        <v>18</v>
      </c>
      <c r="D131" s="238">
        <f>D132+D133</f>
        <v>6419</v>
      </c>
      <c r="E131" s="387">
        <f>E132+E133</f>
        <v>7060</v>
      </c>
      <c r="F131" s="238">
        <v>485</v>
      </c>
      <c r="G131" s="238">
        <v>2368</v>
      </c>
      <c r="H131" s="367">
        <f t="shared" si="7"/>
        <v>4692</v>
      </c>
      <c r="I131" s="368">
        <v>1653</v>
      </c>
      <c r="J131" s="39"/>
      <c r="K131" s="129"/>
      <c r="L131" s="158"/>
      <c r="M131" s="158"/>
    </row>
    <row r="132" spans="2:13" ht="14.1" customHeight="1" x14ac:dyDescent="0.25">
      <c r="B132" s="9"/>
      <c r="C132" s="270" t="s">
        <v>40</v>
      </c>
      <c r="D132" s="245">
        <v>5919</v>
      </c>
      <c r="E132" s="234">
        <v>6560</v>
      </c>
      <c r="F132" s="245">
        <v>485</v>
      </c>
      <c r="G132" s="245">
        <v>2363</v>
      </c>
      <c r="H132" s="365">
        <f t="shared" si="7"/>
        <v>4197</v>
      </c>
      <c r="I132" s="366">
        <v>1652</v>
      </c>
      <c r="J132" s="119"/>
      <c r="K132" s="129"/>
      <c r="L132" s="158"/>
      <c r="M132" s="158"/>
    </row>
    <row r="133" spans="2:13" ht="14.1" customHeight="1" x14ac:dyDescent="0.25">
      <c r="B133" s="20"/>
      <c r="C133" s="270" t="s">
        <v>41</v>
      </c>
      <c r="D133" s="245">
        <v>500</v>
      </c>
      <c r="E133" s="234">
        <v>500</v>
      </c>
      <c r="F133" s="245">
        <f>F131-F132</f>
        <v>0</v>
      </c>
      <c r="G133" s="245">
        <f>G131-G132</f>
        <v>5</v>
      </c>
      <c r="H133" s="365">
        <f t="shared" si="7"/>
        <v>495</v>
      </c>
      <c r="I133" s="366">
        <f>I131-I132</f>
        <v>1</v>
      </c>
      <c r="J133" s="39"/>
      <c r="K133" s="129"/>
      <c r="L133" s="158"/>
      <c r="M133" s="158"/>
    </row>
    <row r="134" spans="2:13" ht="15.75" thickBot="1" x14ac:dyDescent="0.3">
      <c r="B134" s="9"/>
      <c r="C134" s="272" t="s">
        <v>95</v>
      </c>
      <c r="D134" s="262">
        <v>8170</v>
      </c>
      <c r="E134" s="388">
        <v>8985</v>
      </c>
      <c r="F134" s="262">
        <v>259</v>
      </c>
      <c r="G134" s="262">
        <v>2007</v>
      </c>
      <c r="H134" s="369">
        <f t="shared" si="7"/>
        <v>6978</v>
      </c>
      <c r="I134" s="370">
        <v>1614</v>
      </c>
      <c r="J134" s="119"/>
      <c r="K134" s="129"/>
      <c r="L134" s="158"/>
      <c r="M134" s="158"/>
    </row>
    <row r="135" spans="2:13" s="71" customFormat="1" ht="15.75" thickBot="1" x14ac:dyDescent="0.3">
      <c r="B135" s="9"/>
      <c r="C135" s="268" t="s">
        <v>13</v>
      </c>
      <c r="D135" s="230">
        <v>124</v>
      </c>
      <c r="E135" s="235">
        <v>124</v>
      </c>
      <c r="F135" s="230">
        <v>0.9899</v>
      </c>
      <c r="G135" s="230">
        <v>2.5480999999999998</v>
      </c>
      <c r="H135" s="390">
        <f t="shared" si="7"/>
        <v>121.45189999999999</v>
      </c>
      <c r="I135" s="391">
        <v>4.2843</v>
      </c>
      <c r="J135" s="119"/>
      <c r="K135" s="129"/>
      <c r="L135" s="158"/>
      <c r="M135" s="158"/>
    </row>
    <row r="136" spans="2:13" s="71" customFormat="1" ht="18" thickBot="1" x14ac:dyDescent="0.3">
      <c r="B136" s="9"/>
      <c r="C136" s="273" t="s">
        <v>67</v>
      </c>
      <c r="D136" s="301">
        <v>2000</v>
      </c>
      <c r="E136" s="304">
        <v>2000</v>
      </c>
      <c r="F136" s="301">
        <v>14.1189</v>
      </c>
      <c r="G136" s="301">
        <v>2000</v>
      </c>
      <c r="H136" s="304">
        <f t="shared" si="7"/>
        <v>0</v>
      </c>
      <c r="I136" s="306">
        <v>2000</v>
      </c>
      <c r="J136" s="119"/>
      <c r="K136" s="129"/>
      <c r="L136" s="158"/>
      <c r="M136" s="158"/>
    </row>
    <row r="137" spans="2:13" s="71" customFormat="1" ht="15.75" thickBot="1" x14ac:dyDescent="0.3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7"/>
        <v>250</v>
      </c>
      <c r="I137" s="236">
        <v>70.180000000000007</v>
      </c>
      <c r="J137" s="158"/>
      <c r="K137" s="129"/>
      <c r="L137" s="158"/>
      <c r="M137" s="158"/>
    </row>
    <row r="138" spans="2:13" s="71" customFormat="1" ht="15.75" thickBot="1" x14ac:dyDescent="0.3">
      <c r="B138" s="9"/>
      <c r="C138" s="222" t="s">
        <v>14</v>
      </c>
      <c r="D138" s="229"/>
      <c r="E138" s="239"/>
      <c r="F138" s="229"/>
      <c r="G138" s="229">
        <v>193</v>
      </c>
      <c r="H138" s="239">
        <f t="shared" si="7"/>
        <v>-193</v>
      </c>
      <c r="I138" s="302">
        <v>78</v>
      </c>
      <c r="J138" s="119"/>
      <c r="K138" s="129"/>
      <c r="L138" s="158"/>
      <c r="M138" s="158"/>
    </row>
    <row r="139" spans="2:13" s="3" customFormat="1" ht="16.5" thickBot="1" x14ac:dyDescent="0.3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4927.1088</v>
      </c>
      <c r="G139" s="188">
        <f>G120+G124+G125+G135+G136+G137+G138</f>
        <v>34013.675600000002</v>
      </c>
      <c r="H139" s="203">
        <f t="shared" si="7"/>
        <v>128074.3244</v>
      </c>
      <c r="I139" s="200">
        <f>I120+I124+I125+I135+I136+I137+I138</f>
        <v>31707.0913</v>
      </c>
      <c r="J139" s="174"/>
      <c r="K139" s="129"/>
      <c r="L139" s="158"/>
      <c r="M139" s="158"/>
    </row>
    <row r="140" spans="2:13" s="3" customFormat="1" ht="14.25" customHeight="1" x14ac:dyDescent="0.25">
      <c r="B140" s="2"/>
      <c r="C140" s="372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25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5" t="s">
        <v>119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">
      <c r="B149" s="120"/>
      <c r="C149" s="433" t="s">
        <v>2</v>
      </c>
      <c r="D149" s="434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82" t="s">
        <v>104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105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48" thickBot="1" x14ac:dyDescent="0.3">
      <c r="B158" s="120"/>
      <c r="C158" s="107" t="s">
        <v>19</v>
      </c>
      <c r="D158" s="114" t="s">
        <v>20</v>
      </c>
      <c r="E158" s="70" t="str">
        <f>F20</f>
        <v>LANDET KVANTUM UKE 10</v>
      </c>
      <c r="F158" s="70" t="str">
        <f>G20</f>
        <v>LANDET KVANTUM T.O.M UKE 10</v>
      </c>
      <c r="G158" s="70" t="str">
        <f>I20</f>
        <v>RESTKVOTER</v>
      </c>
      <c r="H158" s="93" t="str">
        <f>J20</f>
        <v>LANDET KVANTUM T.O.M. UKE 10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5">
        <v>19401</v>
      </c>
      <c r="E159" s="185">
        <v>6</v>
      </c>
      <c r="F159" s="185">
        <v>1329</v>
      </c>
      <c r="G159" s="185">
        <f>D159-F159</f>
        <v>18072</v>
      </c>
      <c r="H159" s="223">
        <v>191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5">
        <v>100</v>
      </c>
      <c r="E160" s="185"/>
      <c r="F160" s="185">
        <v>0.71630000000000005</v>
      </c>
      <c r="G160" s="185">
        <f>D160-F160</f>
        <v>99.283699999999996</v>
      </c>
      <c r="H160" s="223"/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6">
        <v>13</v>
      </c>
      <c r="E161" s="186"/>
      <c r="F161" s="186"/>
      <c r="G161" s="186">
        <f>D161-F161</f>
        <v>13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7">
        <f>SUM(D159:D161)</f>
        <v>19514</v>
      </c>
      <c r="E162" s="187">
        <f>SUM(E159:E161)</f>
        <v>6</v>
      </c>
      <c r="F162" s="187">
        <f>SUM(F159:F161)</f>
        <v>1329.7163</v>
      </c>
      <c r="G162" s="187">
        <f>D162-F162</f>
        <v>18184.2837</v>
      </c>
      <c r="H162" s="210">
        <f>SUM(H159:H161)</f>
        <v>191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35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38" t="s">
        <v>1</v>
      </c>
      <c r="C165" s="439"/>
      <c r="D165" s="439"/>
      <c r="E165" s="439"/>
      <c r="F165" s="439"/>
      <c r="G165" s="439"/>
      <c r="H165" s="439"/>
      <c r="I165" s="439"/>
      <c r="J165" s="439"/>
      <c r="K165" s="440"/>
      <c r="L165" s="192"/>
      <c r="M165" s="192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33" t="s">
        <v>2</v>
      </c>
      <c r="D167" s="434"/>
      <c r="E167" s="433" t="s">
        <v>53</v>
      </c>
      <c r="F167" s="434"/>
      <c r="G167" s="433" t="s">
        <v>106</v>
      </c>
      <c r="H167" s="434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25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5" customHeight="1" x14ac:dyDescent="0.25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5" customHeight="1" x14ac:dyDescent="0.25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35" t="s">
        <v>8</v>
      </c>
      <c r="C176" s="436"/>
      <c r="D176" s="436"/>
      <c r="E176" s="436"/>
      <c r="F176" s="436"/>
      <c r="G176" s="436"/>
      <c r="H176" s="436"/>
      <c r="I176" s="436"/>
      <c r="J176" s="436"/>
      <c r="K176" s="437"/>
      <c r="L176" s="192"/>
      <c r="M176" s="192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80" t="s">
        <v>77</v>
      </c>
      <c r="E178" s="332" t="s">
        <v>74</v>
      </c>
      <c r="F178" s="227" t="str">
        <f>F20</f>
        <v>LANDET KVANTUM UKE 10</v>
      </c>
      <c r="G178" s="70" t="str">
        <f>G20</f>
        <v>LANDET KVANTUM T.O.M UKE 10</v>
      </c>
      <c r="H178" s="70" t="str">
        <f>I20</f>
        <v>RESTKVOTER</v>
      </c>
      <c r="I178" s="93" t="str">
        <f>J20</f>
        <v>LANDET KVANTUM T.O.M. UKE 10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31">
        <f t="shared" ref="D179:H179" si="8">D180+D181+D182+D183</f>
        <v>40874</v>
      </c>
      <c r="E179" s="310">
        <f>E180+E181+E182+E183</f>
        <v>44365</v>
      </c>
      <c r="F179" s="231">
        <f>F180+F181+F182+F183</f>
        <v>1366.4376</v>
      </c>
      <c r="G179" s="231">
        <f t="shared" si="8"/>
        <v>7112.8595999999998</v>
      </c>
      <c r="H179" s="310">
        <f t="shared" si="8"/>
        <v>37252.140400000004</v>
      </c>
      <c r="I179" s="315">
        <f>I180+I181+I182+I183</f>
        <v>9607.0987999999998</v>
      </c>
      <c r="J179" s="81"/>
      <c r="K179" s="58"/>
      <c r="L179" s="194"/>
      <c r="M179" s="194"/>
    </row>
    <row r="180" spans="1:13" ht="14.1" customHeight="1" x14ac:dyDescent="0.25">
      <c r="B180" s="50"/>
      <c r="C180" s="299" t="s">
        <v>82</v>
      </c>
      <c r="D180" s="293">
        <v>26187</v>
      </c>
      <c r="E180" s="308">
        <v>28809</v>
      </c>
      <c r="F180" s="293">
        <v>1331</v>
      </c>
      <c r="G180" s="293">
        <v>6347</v>
      </c>
      <c r="H180" s="308">
        <f t="shared" ref="H180:H185" si="9">E180-G180</f>
        <v>22462</v>
      </c>
      <c r="I180" s="313">
        <v>8878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11</v>
      </c>
      <c r="D181" s="293">
        <v>6816</v>
      </c>
      <c r="E181" s="308">
        <v>7498</v>
      </c>
      <c r="F181" s="293"/>
      <c r="G181" s="293">
        <v>440.8596</v>
      </c>
      <c r="H181" s="308">
        <f t="shared" si="9"/>
        <v>7057.1404000000002</v>
      </c>
      <c r="I181" s="313">
        <v>326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47</v>
      </c>
      <c r="D182" s="293">
        <v>1811</v>
      </c>
      <c r="E182" s="308">
        <v>1877</v>
      </c>
      <c r="F182" s="293">
        <v>34</v>
      </c>
      <c r="G182" s="293">
        <v>308</v>
      </c>
      <c r="H182" s="308">
        <f t="shared" si="9"/>
        <v>1569</v>
      </c>
      <c r="I182" s="313">
        <v>389</v>
      </c>
      <c r="J182" s="81"/>
      <c r="K182" s="58"/>
      <c r="L182" s="194"/>
      <c r="M182" s="194"/>
    </row>
    <row r="183" spans="1:13" ht="14.1" customHeight="1" thickBot="1" x14ac:dyDescent="0.3">
      <c r="B183" s="50"/>
      <c r="C183" s="402" t="s">
        <v>46</v>
      </c>
      <c r="D183" s="403">
        <v>6060</v>
      </c>
      <c r="E183" s="404">
        <v>6181</v>
      </c>
      <c r="F183" s="403">
        <v>1.4376</v>
      </c>
      <c r="G183" s="403">
        <v>17</v>
      </c>
      <c r="H183" s="404">
        <f t="shared" si="9"/>
        <v>6164</v>
      </c>
      <c r="I183" s="405">
        <v>14.098800000000001</v>
      </c>
      <c r="J183" s="81"/>
      <c r="K183" s="58"/>
      <c r="L183" s="194"/>
      <c r="M183" s="194"/>
    </row>
    <row r="184" spans="1:13" ht="14.1" customHeight="1" thickBot="1" x14ac:dyDescent="0.3">
      <c r="B184" s="50"/>
      <c r="C184" s="112" t="s">
        <v>38</v>
      </c>
      <c r="D184" s="294">
        <v>5500</v>
      </c>
      <c r="E184" s="312">
        <v>5500</v>
      </c>
      <c r="F184" s="294"/>
      <c r="G184" s="294"/>
      <c r="H184" s="312">
        <f t="shared" si="9"/>
        <v>5500</v>
      </c>
      <c r="I184" s="317">
        <v>33.130000000000003</v>
      </c>
      <c r="J184" s="81"/>
      <c r="K184" s="58"/>
      <c r="L184" s="194"/>
      <c r="M184" s="194"/>
    </row>
    <row r="185" spans="1:13" ht="14.1" customHeight="1" x14ac:dyDescent="0.25">
      <c r="B185" s="50"/>
      <c r="C185" s="108" t="s">
        <v>17</v>
      </c>
      <c r="D185" s="231">
        <v>8000</v>
      </c>
      <c r="E185" s="310">
        <v>8000</v>
      </c>
      <c r="F185" s="231">
        <f>F186+F187</f>
        <v>50</v>
      </c>
      <c r="G185" s="231">
        <f>G186+G187</f>
        <v>1435</v>
      </c>
      <c r="H185" s="310">
        <f t="shared" si="9"/>
        <v>6565</v>
      </c>
      <c r="I185" s="315">
        <f>I186+I187</f>
        <v>2470</v>
      </c>
      <c r="J185" s="81"/>
      <c r="K185" s="58"/>
      <c r="L185" s="194"/>
      <c r="M185" s="194"/>
    </row>
    <row r="186" spans="1:13" ht="14.1" customHeight="1" x14ac:dyDescent="0.25">
      <c r="B186" s="50"/>
      <c r="C186" s="109" t="s">
        <v>29</v>
      </c>
      <c r="D186" s="293"/>
      <c r="E186" s="308"/>
      <c r="F186" s="293">
        <v>13</v>
      </c>
      <c r="G186" s="293">
        <v>846</v>
      </c>
      <c r="H186" s="308"/>
      <c r="I186" s="313">
        <v>1331</v>
      </c>
      <c r="J186" s="81"/>
      <c r="K186" s="58"/>
      <c r="L186" s="194"/>
      <c r="M186" s="194"/>
    </row>
    <row r="187" spans="1:13" ht="14.1" customHeight="1" thickBot="1" x14ac:dyDescent="0.3">
      <c r="B187" s="50"/>
      <c r="C187" s="111" t="s">
        <v>48</v>
      </c>
      <c r="D187" s="233"/>
      <c r="E187" s="311"/>
      <c r="F187" s="233">
        <v>37</v>
      </c>
      <c r="G187" s="233">
        <v>589</v>
      </c>
      <c r="H187" s="311"/>
      <c r="I187" s="316">
        <v>1139</v>
      </c>
      <c r="J187" s="84"/>
      <c r="K187" s="58"/>
      <c r="L187" s="194"/>
      <c r="M187" s="194"/>
    </row>
    <row r="188" spans="1:13" ht="14.1" customHeight="1" thickBot="1" x14ac:dyDescent="0.3">
      <c r="B188" s="50"/>
      <c r="C188" s="112" t="s">
        <v>13</v>
      </c>
      <c r="D188" s="294">
        <v>10</v>
      </c>
      <c r="E188" s="312">
        <v>10</v>
      </c>
      <c r="F188" s="294"/>
      <c r="G188" s="294"/>
      <c r="H188" s="312">
        <f>E188-G188</f>
        <v>10</v>
      </c>
      <c r="I188" s="317"/>
      <c r="J188" s="81"/>
      <c r="K188" s="58"/>
      <c r="L188" s="194"/>
      <c r="M188" s="194"/>
    </row>
    <row r="189" spans="1:13" ht="14.1" customHeight="1" thickBot="1" x14ac:dyDescent="0.3">
      <c r="B189" s="50"/>
      <c r="C189" s="110" t="s">
        <v>49</v>
      </c>
      <c r="D189" s="232"/>
      <c r="E189" s="309"/>
      <c r="F189" s="232">
        <v>2</v>
      </c>
      <c r="G189" s="232">
        <v>12</v>
      </c>
      <c r="H189" s="309">
        <f>E189-G189</f>
        <v>-12</v>
      </c>
      <c r="I189" s="314">
        <v>6</v>
      </c>
      <c r="J189" s="81"/>
      <c r="K189" s="58"/>
      <c r="L189" s="194"/>
      <c r="M189" s="194"/>
    </row>
    <row r="190" spans="1:13" ht="16.5" thickBot="1" x14ac:dyDescent="0.3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1418.4376</v>
      </c>
      <c r="G190" s="188">
        <f>G179+G184+G185+G188+G189</f>
        <v>8559.8595999999998</v>
      </c>
      <c r="H190" s="203">
        <f>H179+H184+H185+H188+H189</f>
        <v>49315.140400000004</v>
      </c>
      <c r="I190" s="200">
        <f>I179+I184+I185+I188+I189</f>
        <v>12116.228799999999</v>
      </c>
      <c r="J190" s="179"/>
      <c r="K190" s="58"/>
      <c r="L190" s="194"/>
      <c r="M190" s="194"/>
    </row>
    <row r="191" spans="1:13" ht="14.1" customHeight="1" x14ac:dyDescent="0.25">
      <c r="A191" s="3"/>
      <c r="B191" s="29"/>
      <c r="C191" s="372" t="s">
        <v>83</v>
      </c>
      <c r="D191" s="67"/>
      <c r="E191" s="67"/>
      <c r="F191" s="67"/>
      <c r="G191" s="67"/>
      <c r="H191" s="371"/>
      <c r="I191" s="371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38" t="s">
        <v>1</v>
      </c>
      <c r="C195" s="439"/>
      <c r="D195" s="439"/>
      <c r="E195" s="439"/>
      <c r="F195" s="439"/>
      <c r="G195" s="439"/>
      <c r="H195" s="439"/>
      <c r="I195" s="439"/>
      <c r="J195" s="439"/>
      <c r="K195" s="440"/>
      <c r="L195" s="192"/>
      <c r="M195" s="192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33" t="s">
        <v>2</v>
      </c>
      <c r="D197" s="434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25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25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35" t="s">
        <v>8</v>
      </c>
      <c r="C205" s="436"/>
      <c r="D205" s="436"/>
      <c r="E205" s="436"/>
      <c r="F205" s="436"/>
      <c r="G205" s="436"/>
      <c r="H205" s="436"/>
      <c r="I205" s="436"/>
      <c r="J205" s="436"/>
      <c r="K205" s="437"/>
      <c r="L205" s="192"/>
      <c r="M205" s="192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10</v>
      </c>
      <c r="F207" s="70" t="str">
        <f>G20</f>
        <v>LANDET KVANTUM T.O.M UKE 10</v>
      </c>
      <c r="G207" s="70" t="str">
        <f>I20</f>
        <v>RESTKVOTER</v>
      </c>
      <c r="H207" s="93" t="str">
        <f>J20</f>
        <v>LANDET KVANTUM T.O.M. UKE 10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5">
        <v>1600</v>
      </c>
      <c r="E208" s="185">
        <v>8</v>
      </c>
      <c r="F208" s="185">
        <v>149</v>
      </c>
      <c r="G208" s="185">
        <f>D208-F208</f>
        <v>1451</v>
      </c>
      <c r="H208" s="223">
        <v>181</v>
      </c>
      <c r="I208" s="96"/>
      <c r="J208" s="164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5">
        <v>5305</v>
      </c>
      <c r="E209" s="185">
        <v>112</v>
      </c>
      <c r="F209" s="185">
        <v>1168</v>
      </c>
      <c r="G209" s="185">
        <f t="shared" ref="G209:G211" si="10">D209-F209</f>
        <v>4137</v>
      </c>
      <c r="H209" s="223">
        <v>920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10"/>
        <v>49.492600000000003</v>
      </c>
      <c r="H210" s="224"/>
      <c r="I210" s="96"/>
      <c r="J210" s="164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6"/>
      <c r="E211" s="186"/>
      <c r="F211" s="186"/>
      <c r="G211" s="185">
        <f t="shared" si="10"/>
        <v>0</v>
      </c>
      <c r="H211" s="224">
        <v>1.1868000000000001</v>
      </c>
      <c r="I211" s="91"/>
      <c r="J211" s="91"/>
      <c r="K211" s="92"/>
      <c r="L211" s="195"/>
      <c r="M211" s="195"/>
    </row>
    <row r="212" spans="2:13" ht="16.5" thickBot="1" x14ac:dyDescent="0.3">
      <c r="B212" s="83"/>
      <c r="C212" s="113" t="s">
        <v>52</v>
      </c>
      <c r="D212" s="187">
        <f>D198</f>
        <v>6955</v>
      </c>
      <c r="E212" s="187">
        <f>SUM(E208:E211)</f>
        <v>120</v>
      </c>
      <c r="F212" s="187">
        <f>SUM(F208:F211)</f>
        <v>1317.5074</v>
      </c>
      <c r="G212" s="187">
        <f>D212-F212</f>
        <v>5637.4925999999996</v>
      </c>
      <c r="H212" s="210">
        <f>H208+H209+H210+H211</f>
        <v>1102.1867999999999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25"/>
    <row r="216" spans="2:13" ht="14.1" hidden="1" customHeight="1" x14ac:dyDescent="0.25"/>
    <row r="217" spans="2:13" ht="14.1" hidden="1" customHeight="1" x14ac:dyDescent="0.25"/>
    <row r="218" spans="2:13" ht="14.1" hidden="1" customHeight="1" x14ac:dyDescent="0.25">
      <c r="G218" s="65"/>
    </row>
    <row r="219" spans="2:13" ht="14.1" hidden="1" customHeight="1" x14ac:dyDescent="0.25">
      <c r="F219" s="65"/>
    </row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10
&amp;"-,Normal"&amp;11(iht. motatte landings- og sluttsedler fra fiskesalgslagene; alle tallstørrelser i hele tonn)&amp;R13.03.2018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UKE_10_2018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2018-03-13T10:14:53Z</cp:lastPrinted>
  <dcterms:created xsi:type="dcterms:W3CDTF">2011-07-06T12:13:20Z</dcterms:created>
  <dcterms:modified xsi:type="dcterms:W3CDTF">2018-03-13T12:54:17Z</dcterms:modified>
</cp:coreProperties>
</file>