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20\"/>
    </mc:Choice>
  </mc:AlternateContent>
  <bookViews>
    <workbookView xWindow="0" yWindow="0" windowWidth="25125" windowHeight="14100" tabRatio="374"/>
  </bookViews>
  <sheets>
    <sheet name="UKE_43_2020" sheetId="1" r:id="rId1"/>
  </sheets>
  <definedNames>
    <definedName name="_xlnm.Print_Area" localSheetId="0">UKE_43_2020!$B$1:$M$251</definedName>
    <definedName name="Z_14D440E4_F18A_4F78_9989_38C1B133222D_.wvu.Cols" localSheetId="0" hidden="1">UKE_43_2020!#REF!</definedName>
    <definedName name="Z_14D440E4_F18A_4F78_9989_38C1B133222D_.wvu.PrintArea" localSheetId="0" hidden="1">UKE_43_2020!$B$1:$M$251</definedName>
    <definedName name="Z_14D440E4_F18A_4F78_9989_38C1B133222D_.wvu.Rows" localSheetId="0" hidden="1">UKE_43_2020!$363:$1048576,UKE_43_2020!$252:$362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80" i="1" l="1"/>
  <c r="G180" i="1"/>
  <c r="G129" i="1" l="1"/>
  <c r="G128" i="1"/>
  <c r="G123" i="1"/>
  <c r="G127" i="1" l="1"/>
  <c r="F132" i="1"/>
  <c r="J32" i="1"/>
  <c r="G32" i="1" l="1"/>
  <c r="F32" i="1"/>
  <c r="G33" i="1" l="1"/>
  <c r="J24" i="1" l="1"/>
  <c r="G29" i="1" l="1"/>
  <c r="I180" i="1" l="1"/>
  <c r="E163" i="1"/>
  <c r="F24" i="1"/>
  <c r="J31" i="1" l="1"/>
  <c r="G132" i="1" l="1"/>
  <c r="G57" i="1" l="1"/>
  <c r="G59" i="1"/>
  <c r="G31" i="1" l="1"/>
  <c r="F31" i="1" l="1"/>
  <c r="I119" i="1" l="1"/>
  <c r="I132" i="1" l="1"/>
  <c r="D231" i="1" l="1"/>
  <c r="J23" i="1" l="1"/>
  <c r="I29" i="1" l="1"/>
  <c r="H136" i="1" l="1"/>
  <c r="I89" i="1" l="1"/>
  <c r="G20" i="1" l="1"/>
  <c r="H60" i="1" l="1"/>
  <c r="D53" i="1" l="1"/>
  <c r="D210" i="1" l="1"/>
  <c r="D163" i="1" l="1"/>
  <c r="D154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3" i="1" l="1"/>
  <c r="H39" i="1" l="1"/>
  <c r="E24" i="1" l="1"/>
  <c r="E23" i="1" s="1"/>
  <c r="E39" i="1" s="1"/>
  <c r="E20" i="1"/>
  <c r="G24" i="1" l="1"/>
  <c r="I21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3" i="1"/>
  <c r="H78" i="1"/>
  <c r="F78" i="1"/>
  <c r="D78" i="1"/>
  <c r="H14" i="1"/>
  <c r="F14" i="1"/>
  <c r="D14" i="1"/>
  <c r="H173" i="1" l="1"/>
  <c r="F173" i="1"/>
  <c r="D247" i="1" l="1"/>
  <c r="H243" i="1"/>
  <c r="F243" i="1"/>
  <c r="G243" i="1" s="1"/>
  <c r="E243" i="1"/>
  <c r="H240" i="1"/>
  <c r="F240" i="1"/>
  <c r="G240" i="1" s="1"/>
  <c r="E240" i="1"/>
  <c r="H237" i="1"/>
  <c r="F237" i="1"/>
  <c r="G237" i="1" s="1"/>
  <c r="E237" i="1"/>
  <c r="G247" i="1" l="1"/>
  <c r="E247" i="1"/>
  <c r="H247" i="1"/>
  <c r="F247" i="1"/>
  <c r="G211" i="1" l="1"/>
  <c r="G212" i="1"/>
  <c r="G213" i="1"/>
  <c r="G210" i="1"/>
  <c r="D66" i="1" l="1"/>
  <c r="H189" i="1" l="1"/>
  <c r="H185" i="1"/>
  <c r="H184" i="1"/>
  <c r="H183" i="1"/>
  <c r="H182" i="1"/>
  <c r="H181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6" i="1" l="1"/>
  <c r="I33" i="1" l="1"/>
  <c r="F125" i="1" l="1"/>
  <c r="F124" i="1" s="1"/>
  <c r="I125" i="1" l="1"/>
  <c r="I124" i="1" s="1"/>
  <c r="I138" i="1" s="1"/>
  <c r="G23" i="1" l="1"/>
  <c r="G39" i="1" s="1"/>
  <c r="I191" i="1"/>
  <c r="F23" i="1"/>
  <c r="I31" i="1" l="1"/>
  <c r="I24" i="1"/>
  <c r="H89" i="1"/>
  <c r="H88" i="1" s="1"/>
  <c r="I23" i="1" l="1"/>
  <c r="F186" i="1" l="1"/>
  <c r="F191" i="1" s="1"/>
  <c r="G186" i="1"/>
  <c r="H186" i="1" s="1"/>
  <c r="H132" i="1"/>
  <c r="D214" i="1" l="1"/>
  <c r="F163" i="1" l="1"/>
  <c r="G162" i="1"/>
  <c r="G161" i="1"/>
  <c r="G160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4" i="1" l="1"/>
  <c r="E214" i="1" l="1"/>
  <c r="G191" i="1" l="1"/>
  <c r="E180" i="1"/>
  <c r="H214" i="1" l="1"/>
  <c r="H163" i="1" l="1"/>
  <c r="G214" i="1" l="1"/>
  <c r="H209" i="1"/>
  <c r="H236" i="1" s="1"/>
  <c r="G209" i="1"/>
  <c r="F209" i="1"/>
  <c r="F236" i="1" s="1"/>
  <c r="E209" i="1"/>
  <c r="E236" i="1" s="1"/>
  <c r="H190" i="1"/>
  <c r="E191" i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<sst xmlns="http://schemas.openxmlformats.org/spreadsheetml/2006/main" count="259" uniqueCount="138">
  <si>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</si>
  <si>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</si>
  <si>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</si>
  <si>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</si>
  <si>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</si>
  <si>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</si>
  <si>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</si>
  <si>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</si>
  <si>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</si>
  <si>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</si>
  <si>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</si>
  <si>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</si>
  <si>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</si>
  <si>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</si>
  <si>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</si>
  <si>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</si>
  <si>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</si>
  <si>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</si>
  <si>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</si>
  <si>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</si>
  <si>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</si>
  <si>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</si>
  <si>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</si>
  <si>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</si>
  <si>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</si>
  <si>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</si>
  <si>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</si>
  <si>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</si>
  <si>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</si>
  <si>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</si>
  <si>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</si>
  <si>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</si>
  <si>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</si>
  <si>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</si>
  <si>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</si>
  <si>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</si>
  <si>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</si>
  <si>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</si>
  <si>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</si>
  <si>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</si>
  <si>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</si>
  <si>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</si>
  <si>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</si>
  <si>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</si>
  <si>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</si>
  <si>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</si>
  <si>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</si>
  <si>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</si>
  <si>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</si>
  <si>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</si>
  <si>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</si>
  <si>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</si>
  <si>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</si>
  <si>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</si>
  <si>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</si>
  <si>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</si>
  <si>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</si>
  <si>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</si>
  <si>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</si>
  <si>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</si>
  <si>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</si>
  <si>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</si>
  <si>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</si>
  <si>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</si>
  <si>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</si>
  <si>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</si>
  <si>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</si>
  <si>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</si>
  <si>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</si>
  <si>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</si>
  <si>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</si>
  <si>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</si>
  <si>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</si>
  <si>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</si>
  <si>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</si>
  <si>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</si>
  <si>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</si>
  <si>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</si>
  <si>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</si>
  <si>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</si>
  <si>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</si>
  <si>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</si>
  <si>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</si>
  <si>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</si>
  <si>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</si>
  <si>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</si>
  <si>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</si>
  <si>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</si>
  <si>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</si>
  <si>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</si>
  <si>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</si>
  <si>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</si>
  <si>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</si>
  <si>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</si>
  <si>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</si>
  <si>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</si>
  <si>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</si>
  <si>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</si>
  <si>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</si>
  <si>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</si>
  <si>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</si>
  <si>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</si>
  <si>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</si>
  <si>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</si>
  <si>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</si>
  <si>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</si>
  <si>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</si>
  <si>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</si>
  <si>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</si>
  <si>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</si>
  <si>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</si>
  <si>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</si>
  <si>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</si>
  <si>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</si>
  <si>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</si>
  <si>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</si>
  <si>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</si>
  <si>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</si>
  <si>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</si>
  <si>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</si>
  <si>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</si>
  <si>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</si>
  <si>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</si>
  <si>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</si>
  <si>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 xml:space="preserve">2 </t>
    </r>
    <r>
      <rPr>
        <sz val="9"/>
        <color theme="1"/>
        <rFont val="Calibri"/>
        <family val="2"/>
      </rPr>
      <t>Registrert rekreasjonsfiske utgjør 59 tonn, men det legges til grunn at hele avsetningen tas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</si>
  <si>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</si>
  <si>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</si>
  <si>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</si>
  <si>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t>LANDET KVANTUM UKE 43</t>
  </si>
  <si>
    <t>LANDET KVANTUM T.O.M UKE 43</t>
  </si>
  <si>
    <t>LANDET KVANTUM T.O.M. UKE 43 2019</t>
  </si>
  <si>
    <r>
      <t xml:space="preserve">3 </t>
    </r>
    <r>
      <rPr>
        <sz val="9"/>
        <color theme="1"/>
        <rFont val="Calibri"/>
        <family val="2"/>
      </rPr>
      <t>Registrert rekreasjonsfiske utgjør 2 231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</si>
  <si>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Det er fisket 5 161 tonn sei med konvensjonelle redskap som belastes notkvoten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</si>
  <si>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</si>
  <si>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572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</si>
  <si>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</si>
  <si>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2019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</si>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</sst>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1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56" xfId="0" applyNumberFormat="1" applyFont="1" applyFill="1" applyBorder="1" applyAlignment="1">
      <alignment vertical="center" wrapText="1"/>
    </xf>
    <xf numFmtId="0" fontId="24" fillId="4" borderId="57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3" fontId="22" fillId="0" borderId="61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4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8" fillId="4" borderId="69" xfId="0" applyNumberFormat="1" applyFont="1" applyFill="1" applyBorder="1" applyAlignment="1">
      <alignment vertical="center" wrapText="1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1" xfId="0" applyNumberFormat="1" applyFont="1" applyFill="1" applyBorder="1" applyAlignment="1">
      <alignment horizontal="right" vertical="center" wrapText="1"/>
    </xf>
    <xf numFmtId="3" fontId="59" fillId="0" borderId="59" xfId="0" applyNumberFormat="1" applyFont="1" applyFill="1" applyBorder="1" applyAlignment="1">
      <alignment horizontal="right" vertical="center" wrapText="1"/>
    </xf>
    <xf numFmtId="3" fontId="59" fillId="0" borderId="63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61" fillId="0" borderId="60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5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8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7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60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60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2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9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60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65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2"/>
  <sheetViews>
    <sheetView showGridLines="0" tabSelected="1" showRuler="0" view="pageLayout" topLeftCell="A81" zoomScaleNormal="115" zoomScaleSheetLayoutView="100" workbookViewId="0">
      <selection activeCell="H210" sqref="H210:H213"/>
    </sheetView>
  </sheetViews>
  <sheetFormatPr baseColWidth="10" defaultColWidth="11.42578125" defaultRowHeight="0" customHeight="1" zeroHeight="1" x14ac:dyDescent="0.25"/>
  <cols>
    <col min="1" max="1" width="0.5703125" style="69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9" customWidth="1"/>
    <col min="11" max="11" width="0.5703125" style="5" customWidth="1"/>
    <col min="12" max="12" width="0.5703125" style="69" customWidth="1"/>
    <col min="13" max="13" width="1" style="69" customWidth="1"/>
    <col min="14" max="14" width="5.140625" customWidth="1"/>
    <col min="15" max="16" width="11.42578125" customWidth="1"/>
  </cols>
  <sheetData>
    <row r="1" spans="2:13" s="69" customFormat="1" ht="8.1" customHeight="1" thickBot="1" x14ac:dyDescent="0.3"/>
    <row r="2" spans="2:13" ht="31.5" customHeight="1" thickTop="1" thickBot="1" x14ac:dyDescent="0.3">
      <c r="B2" s="403" t="s">
        <v>99</v>
      </c>
      <c r="C2" s="404"/>
      <c r="D2" s="404"/>
      <c r="E2" s="404"/>
      <c r="F2" s="404"/>
      <c r="G2" s="404"/>
      <c r="H2" s="404"/>
      <c r="I2" s="404"/>
      <c r="J2" s="404"/>
      <c r="K2" s="405"/>
      <c r="L2" s="186"/>
      <c r="M2" s="18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90"/>
      <c r="C7" s="391"/>
      <c r="D7" s="391"/>
      <c r="E7" s="391"/>
      <c r="F7" s="391"/>
      <c r="G7" s="391"/>
      <c r="H7" s="391"/>
      <c r="I7" s="391"/>
      <c r="J7" s="391"/>
      <c r="K7" s="392"/>
      <c r="L7" s="196"/>
      <c r="M7" s="196"/>
    </row>
    <row r="8" spans="2:13" ht="12" customHeight="1" thickBot="1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">
      <c r="B9" s="115"/>
      <c r="C9" s="385" t="s">
        <v>2</v>
      </c>
      <c r="D9" s="386"/>
      <c r="E9" s="385" t="s">
        <v>20</v>
      </c>
      <c r="F9" s="386"/>
      <c r="G9" s="385" t="s">
        <v>21</v>
      </c>
      <c r="H9" s="386"/>
      <c r="I9" s="154"/>
      <c r="J9" s="154"/>
      <c r="K9" s="113"/>
      <c r="L9" s="134"/>
      <c r="M9" s="134"/>
    </row>
    <row r="10" spans="2:13" ht="14.1" customHeight="1" x14ac:dyDescent="0.25">
      <c r="B10" s="117"/>
      <c r="C10" s="162"/>
      <c r="D10" s="162"/>
      <c r="E10" s="162" t="s">
        <v>5</v>
      </c>
      <c r="F10" s="219">
        <v>106710</v>
      </c>
      <c r="G10" s="163" t="s">
        <v>25</v>
      </c>
      <c r="H10" s="219">
        <v>27917</v>
      </c>
      <c r="I10" s="164"/>
      <c r="J10" s="164"/>
      <c r="K10" s="113"/>
      <c r="L10" s="134"/>
      <c r="M10" s="134"/>
    </row>
    <row r="11" spans="2:13" ht="15.75" customHeight="1" x14ac:dyDescent="0.25">
      <c r="B11" s="117"/>
      <c r="C11" s="163" t="s">
        <v>27</v>
      </c>
      <c r="D11" s="167">
        <v>334277</v>
      </c>
      <c r="E11" s="163" t="s">
        <v>6</v>
      </c>
      <c r="F11" s="167">
        <v>217934</v>
      </c>
      <c r="G11" s="163" t="s">
        <v>78</v>
      </c>
      <c r="H11" s="167">
        <v>169305</v>
      </c>
      <c r="I11" s="164"/>
      <c r="J11" s="164"/>
      <c r="K11" s="113"/>
      <c r="L11" s="134"/>
      <c r="M11" s="134"/>
    </row>
    <row r="12" spans="2:13" ht="14.25" customHeight="1" x14ac:dyDescent="0.25">
      <c r="B12" s="117"/>
      <c r="C12" s="163" t="s">
        <v>3</v>
      </c>
      <c r="D12" s="167">
        <v>322277</v>
      </c>
      <c r="E12" s="163" t="s">
        <v>92</v>
      </c>
      <c r="F12" s="167">
        <v>18733</v>
      </c>
      <c r="G12" s="163" t="s">
        <v>79</v>
      </c>
      <c r="H12" s="167">
        <v>20712</v>
      </c>
      <c r="I12" s="164"/>
      <c r="J12" s="164"/>
      <c r="K12" s="113"/>
      <c r="L12" s="134"/>
      <c r="M12" s="134"/>
    </row>
    <row r="13" spans="2:13" ht="15.75" customHeight="1" thickBot="1" x14ac:dyDescent="0.3">
      <c r="B13" s="117"/>
      <c r="C13" s="163" t="s">
        <v>121</v>
      </c>
      <c r="D13" s="167">
        <v>102446</v>
      </c>
      <c r="E13" s="216"/>
      <c r="F13" s="315"/>
      <c r="G13" s="165" t="s">
        <v>15</v>
      </c>
      <c r="H13" s="316"/>
      <c r="I13" s="164"/>
      <c r="J13" s="164"/>
      <c r="K13" s="113"/>
      <c r="L13" s="134"/>
      <c r="M13" s="134"/>
    </row>
    <row r="14" spans="2:13" ht="14.1" customHeight="1" thickBot="1" x14ac:dyDescent="0.3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343377</v>
      </c>
      <c r="G14" s="119" t="s">
        <v>6</v>
      </c>
      <c r="H14" s="168">
        <f>SUM(H10:H13)</f>
        <v>217934</v>
      </c>
      <c r="I14" s="164"/>
      <c r="J14" s="164"/>
      <c r="K14" s="118"/>
      <c r="L14" s="116"/>
      <c r="M14" s="116"/>
    </row>
    <row r="15" spans="2:13" s="16" customFormat="1" ht="15" customHeight="1" x14ac:dyDescent="0.25">
      <c r="B15" s="120"/>
      <c r="C15" s="268" t="s">
        <v>123</v>
      </c>
      <c r="D15" s="268"/>
      <c r="E15" s="268"/>
      <c r="F15" s="268"/>
      <c r="G15" s="268"/>
      <c r="H15" s="166"/>
      <c r="I15" s="166"/>
      <c r="J15" s="166"/>
      <c r="K15" s="122"/>
      <c r="L15" s="121"/>
      <c r="M15" s="121"/>
    </row>
    <row r="16" spans="2:13" ht="15" customHeight="1" thickBot="1" x14ac:dyDescent="0.3">
      <c r="B16" s="123"/>
      <c r="C16" s="215"/>
      <c r="D16" s="215"/>
      <c r="E16" s="215"/>
      <c r="F16" s="215"/>
      <c r="G16" s="215"/>
      <c r="H16" s="215"/>
      <c r="I16" s="215"/>
      <c r="J16" s="191"/>
      <c r="K16" s="125"/>
      <c r="L16" s="116"/>
      <c r="M16" s="116"/>
    </row>
    <row r="17" spans="1:13" ht="21.75" customHeight="1" x14ac:dyDescent="0.25">
      <c r="B17" s="387" t="s">
        <v>8</v>
      </c>
      <c r="C17" s="388"/>
      <c r="D17" s="388"/>
      <c r="E17" s="388"/>
      <c r="F17" s="388"/>
      <c r="G17" s="388"/>
      <c r="H17" s="388"/>
      <c r="I17" s="388"/>
      <c r="J17" s="388"/>
      <c r="K17" s="389"/>
      <c r="L17" s="196"/>
      <c r="M17" s="196"/>
    </row>
    <row r="18" spans="1:13" ht="12" customHeight="1" thickBot="1" x14ac:dyDescent="0.3">
      <c r="B18" s="117"/>
      <c r="C18" s="217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">
      <c r="A19" s="3"/>
      <c r="B19" s="115"/>
      <c r="C19" s="176" t="s">
        <v>19</v>
      </c>
      <c r="D19" s="269" t="s">
        <v>70</v>
      </c>
      <c r="E19" s="311" t="s">
        <v>96</v>
      </c>
      <c r="F19" s="311" t="s">
        <v>128</v>
      </c>
      <c r="G19" s="311" t="s">
        <v>129</v>
      </c>
      <c r="H19" s="311" t="s">
        <v>69</v>
      </c>
      <c r="I19" s="311" t="s">
        <v>62</v>
      </c>
      <c r="J19" s="311" t="s">
        <v>130</v>
      </c>
      <c r="K19" s="114"/>
      <c r="L19" s="4"/>
      <c r="M19" s="4"/>
    </row>
    <row r="20" spans="1:13" ht="14.1" customHeight="1" x14ac:dyDescent="0.25">
      <c r="B20" s="117"/>
      <c r="C20" s="232" t="s">
        <v>16</v>
      </c>
      <c r="D20" s="326">
        <f>D22+D21</f>
        <v>106710</v>
      </c>
      <c r="E20" s="317">
        <f>E22+E21</f>
        <v>106011</v>
      </c>
      <c r="F20" s="317">
        <f>F22+F21</f>
        <v>483.12299999999999</v>
      </c>
      <c r="G20" s="317">
        <f>G21+G22</f>
        <v>74369.992539999992</v>
      </c>
      <c r="H20" s="317"/>
      <c r="I20" s="317">
        <f>I22+I21</f>
        <v>31641.007460000001</v>
      </c>
      <c r="J20" s="317">
        <f>J22+J21</f>
        <v>70883.038579999993</v>
      </c>
      <c r="K20" s="126"/>
      <c r="L20" s="154"/>
      <c r="M20" s="154"/>
    </row>
    <row r="21" spans="1:13" ht="14.1" customHeight="1" x14ac:dyDescent="0.25">
      <c r="B21" s="117"/>
      <c r="C21" s="233" t="s">
        <v>12</v>
      </c>
      <c r="D21" s="327">
        <v>105960</v>
      </c>
      <c r="E21" s="318">
        <v>105253</v>
      </c>
      <c r="F21" s="318">
        <v>483.12299999999999</v>
      </c>
      <c r="G21" s="318">
        <v>73871.472999999998</v>
      </c>
      <c r="H21" s="318"/>
      <c r="I21" s="318">
        <f>E21-G21</f>
        <v>31381.527000000002</v>
      </c>
      <c r="J21" s="318">
        <v>70252.858049999995</v>
      </c>
      <c r="K21" s="126"/>
      <c r="L21" s="154"/>
      <c r="M21" s="154"/>
    </row>
    <row r="22" spans="1:13" ht="14.1" customHeight="1" thickBot="1" x14ac:dyDescent="0.3">
      <c r="B22" s="117"/>
      <c r="C22" s="234" t="s">
        <v>11</v>
      </c>
      <c r="D22" s="328">
        <v>750</v>
      </c>
      <c r="E22" s="319">
        <v>758</v>
      </c>
      <c r="F22" s="319"/>
      <c r="G22" s="319">
        <v>498.51954000000001</v>
      </c>
      <c r="H22" s="319"/>
      <c r="I22" s="319">
        <f>E22-G22</f>
        <v>259.48045999999999</v>
      </c>
      <c r="J22" s="319">
        <v>630.18052999999998</v>
      </c>
      <c r="K22" s="126"/>
      <c r="L22" s="154"/>
      <c r="M22" s="154"/>
    </row>
    <row r="23" spans="1:13" ht="14.1" customHeight="1" x14ac:dyDescent="0.25">
      <c r="B23" s="117"/>
      <c r="C23" s="232" t="s">
        <v>17</v>
      </c>
      <c r="D23" s="326">
        <f>D31+D30+D24</f>
        <v>223234</v>
      </c>
      <c r="E23" s="317">
        <f>E31+E30+E24</f>
        <v>213832</v>
      </c>
      <c r="F23" s="317">
        <f>F31+F30+F24</f>
        <v>1803.7019799999998</v>
      </c>
      <c r="G23" s="317">
        <f>G24+G30+G31</f>
        <v>198751.19395000002</v>
      </c>
      <c r="H23" s="317"/>
      <c r="I23" s="317">
        <f>I24+I30+I31</f>
        <v>15080.806049999996</v>
      </c>
      <c r="J23" s="317">
        <f>J24+J30+J31</f>
        <v>196026.47718800002</v>
      </c>
      <c r="K23" s="126"/>
      <c r="L23" s="154"/>
      <c r="M23" s="154"/>
    </row>
    <row r="24" spans="1:13" ht="15" customHeight="1" x14ac:dyDescent="0.25">
      <c r="A24" s="21"/>
      <c r="B24" s="127"/>
      <c r="C24" s="239" t="s">
        <v>80</v>
      </c>
      <c r="D24" s="329">
        <f>D25+D26+D27+D28+D29</f>
        <v>174605</v>
      </c>
      <c r="E24" s="320">
        <f>E25+E26+E27+E28+E29</f>
        <v>165401</v>
      </c>
      <c r="F24" s="320">
        <f>F25+F26+F27+F28</f>
        <v>812.68017999999995</v>
      </c>
      <c r="G24" s="320">
        <f>G25+G26+G27+G28</f>
        <v>157373.24413000001</v>
      </c>
      <c r="H24" s="320"/>
      <c r="I24" s="320">
        <f>I25+I26+I27+I28+I29</f>
        <v>8027.7558699999972</v>
      </c>
      <c r="J24" s="320">
        <f>J25+J26+J27+J28</f>
        <v>159799.46077800001</v>
      </c>
      <c r="K24" s="126"/>
      <c r="L24" s="154"/>
      <c r="M24" s="154"/>
    </row>
    <row r="25" spans="1:13" ht="14.1" customHeight="1" x14ac:dyDescent="0.25">
      <c r="A25" s="22"/>
      <c r="B25" s="128"/>
      <c r="C25" s="238" t="s">
        <v>22</v>
      </c>
      <c r="D25" s="330">
        <v>41189</v>
      </c>
      <c r="E25" s="321">
        <v>39102</v>
      </c>
      <c r="F25" s="321">
        <v>180.07126</v>
      </c>
      <c r="G25" s="321">
        <v>40260.865940000003</v>
      </c>
      <c r="H25" s="321">
        <v>2531</v>
      </c>
      <c r="I25" s="321">
        <f>E25-G25+H25</f>
        <v>1372.1340599999967</v>
      </c>
      <c r="J25" s="321">
        <v>43188.194490000002</v>
      </c>
      <c r="K25" s="126"/>
      <c r="L25" s="154"/>
      <c r="M25" s="154"/>
    </row>
    <row r="26" spans="1:13" ht="14.1" customHeight="1" x14ac:dyDescent="0.25">
      <c r="A26" s="22"/>
      <c r="B26" s="128"/>
      <c r="C26" s="238" t="s">
        <v>59</v>
      </c>
      <c r="D26" s="330">
        <v>45257</v>
      </c>
      <c r="E26" s="321">
        <v>41932</v>
      </c>
      <c r="F26" s="321">
        <v>297.62689999999998</v>
      </c>
      <c r="G26" s="321">
        <v>42556.993159999998</v>
      </c>
      <c r="H26" s="321">
        <v>3445</v>
      </c>
      <c r="I26" s="321">
        <f>E26-G26+H26</f>
        <v>2820.0068400000018</v>
      </c>
      <c r="J26" s="321">
        <v>43593.867160000002</v>
      </c>
      <c r="K26" s="126"/>
      <c r="L26" s="154"/>
      <c r="M26" s="154"/>
    </row>
    <row r="27" spans="1:13" ht="14.1" customHeight="1" x14ac:dyDescent="0.25">
      <c r="A27" s="22"/>
      <c r="B27" s="128"/>
      <c r="C27" s="238" t="s">
        <v>60</v>
      </c>
      <c r="D27" s="330">
        <v>42190</v>
      </c>
      <c r="E27" s="321">
        <v>42330</v>
      </c>
      <c r="F27" s="321">
        <v>174.04177999999999</v>
      </c>
      <c r="G27" s="321">
        <v>44792.234420000001</v>
      </c>
      <c r="H27" s="321">
        <v>4186</v>
      </c>
      <c r="I27" s="321">
        <f>E27-G27+H27</f>
        <v>1723.7655799999993</v>
      </c>
      <c r="J27" s="321">
        <v>42938.131432000002</v>
      </c>
      <c r="K27" s="126"/>
      <c r="L27" s="154"/>
      <c r="M27" s="154"/>
    </row>
    <row r="28" spans="1:13" ht="14.1" customHeight="1" x14ac:dyDescent="0.25">
      <c r="A28" s="22"/>
      <c r="B28" s="128"/>
      <c r="C28" s="238" t="s">
        <v>82</v>
      </c>
      <c r="D28" s="330">
        <v>30699</v>
      </c>
      <c r="E28" s="321">
        <v>28451</v>
      </c>
      <c r="F28" s="321">
        <v>160.94023999999999</v>
      </c>
      <c r="G28" s="321">
        <v>29763.150610000001</v>
      </c>
      <c r="H28" s="321">
        <v>2205</v>
      </c>
      <c r="I28" s="321">
        <f>E28-G28+H28</f>
        <v>892.8493899999994</v>
      </c>
      <c r="J28" s="321">
        <v>30079.267695999999</v>
      </c>
      <c r="K28" s="126"/>
      <c r="L28" s="154"/>
      <c r="M28" s="154"/>
    </row>
    <row r="29" spans="1:13" ht="14.1" customHeight="1" x14ac:dyDescent="0.25">
      <c r="A29" s="22"/>
      <c r="B29" s="128"/>
      <c r="C29" s="238" t="s">
        <v>83</v>
      </c>
      <c r="D29" s="330">
        <v>15270</v>
      </c>
      <c r="E29" s="321">
        <v>13586</v>
      </c>
      <c r="F29" s="321">
        <v>606</v>
      </c>
      <c r="G29" s="321">
        <f>H25+H26+H27+H28</f>
        <v>12367</v>
      </c>
      <c r="H29" s="321"/>
      <c r="I29" s="321">
        <f>E29-G29</f>
        <v>1219</v>
      </c>
      <c r="J29" s="321">
        <v>10727</v>
      </c>
      <c r="K29" s="126"/>
      <c r="L29" s="154"/>
      <c r="M29" s="154"/>
    </row>
    <row r="30" spans="1:13" ht="14.1" customHeight="1" x14ac:dyDescent="0.25">
      <c r="A30" s="23"/>
      <c r="B30" s="127"/>
      <c r="C30" s="239" t="s">
        <v>18</v>
      </c>
      <c r="D30" s="329">
        <v>27917</v>
      </c>
      <c r="E30" s="320">
        <v>28157</v>
      </c>
      <c r="F30" s="320">
        <v>915.02179999999998</v>
      </c>
      <c r="G30" s="320">
        <v>20776.949820000002</v>
      </c>
      <c r="H30" s="320"/>
      <c r="I30" s="320">
        <f>E30-G30</f>
        <v>7380.0501799999984</v>
      </c>
      <c r="J30" s="320">
        <v>17059.01641</v>
      </c>
      <c r="K30" s="126"/>
      <c r="L30" s="154"/>
      <c r="M30" s="154"/>
    </row>
    <row r="31" spans="1:13" ht="14.1" customHeight="1" x14ac:dyDescent="0.25">
      <c r="A31" s="23"/>
      <c r="B31" s="127"/>
      <c r="C31" s="239" t="s">
        <v>81</v>
      </c>
      <c r="D31" s="329">
        <f>D32+D33</f>
        <v>20712</v>
      </c>
      <c r="E31" s="320">
        <v>20274</v>
      </c>
      <c r="F31" s="320">
        <f>F32</f>
        <v>76</v>
      </c>
      <c r="G31" s="320">
        <f>G32</f>
        <v>20601</v>
      </c>
      <c r="H31" s="320"/>
      <c r="I31" s="320">
        <f>I32+I33</f>
        <v>-327</v>
      </c>
      <c r="J31" s="320">
        <f>J32</f>
        <v>19168</v>
      </c>
      <c r="K31" s="126"/>
      <c r="L31" s="154"/>
      <c r="M31" s="154"/>
    </row>
    <row r="32" spans="1:13" ht="14.1" customHeight="1" x14ac:dyDescent="0.25">
      <c r="A32" s="22"/>
      <c r="B32" s="128"/>
      <c r="C32" s="238" t="s">
        <v>10</v>
      </c>
      <c r="D32" s="330">
        <v>18842</v>
      </c>
      <c r="E32" s="320">
        <v>18404</v>
      </c>
      <c r="F32" s="321">
        <f>76-F36</f>
        <v>76</v>
      </c>
      <c r="G32" s="321">
        <f>23699-G36</f>
        <v>20601</v>
      </c>
      <c r="H32" s="321">
        <v>1537</v>
      </c>
      <c r="I32" s="321">
        <f>E32-G32+H32</f>
        <v>-660</v>
      </c>
      <c r="J32" s="321">
        <f>22560-J36</f>
        <v>19168</v>
      </c>
      <c r="K32" s="126"/>
      <c r="L32" s="154"/>
      <c r="M32" s="154"/>
    </row>
    <row r="33" spans="1:13" ht="14.1" customHeight="1" thickBot="1" x14ac:dyDescent="0.3">
      <c r="A33" s="22"/>
      <c r="B33" s="128"/>
      <c r="C33" s="270" t="s">
        <v>84</v>
      </c>
      <c r="D33" s="331">
        <v>1870</v>
      </c>
      <c r="E33" s="321">
        <v>1870</v>
      </c>
      <c r="F33" s="322">
        <v>59</v>
      </c>
      <c r="G33" s="322">
        <f>H32</f>
        <v>1537</v>
      </c>
      <c r="H33" s="322"/>
      <c r="I33" s="322">
        <f t="shared" ref="I33:I38" si="0">E33-G33</f>
        <v>333</v>
      </c>
      <c r="J33" s="322">
        <v>1123</v>
      </c>
      <c r="K33" s="126"/>
      <c r="L33" s="154"/>
      <c r="M33" s="154"/>
    </row>
    <row r="34" spans="1:13" ht="15.75" customHeight="1" thickBot="1" x14ac:dyDescent="0.3">
      <c r="B34" s="117"/>
      <c r="C34" s="171" t="s">
        <v>105</v>
      </c>
      <c r="D34" s="332">
        <v>2500</v>
      </c>
      <c r="E34" s="323">
        <v>2500</v>
      </c>
      <c r="F34" s="323"/>
      <c r="G34" s="323">
        <v>1124.75325</v>
      </c>
      <c r="H34" s="323"/>
      <c r="I34" s="323">
        <f t="shared" si="0"/>
        <v>1375.24675</v>
      </c>
      <c r="J34" s="323">
        <v>2839.9100319999998</v>
      </c>
      <c r="K34" s="126"/>
      <c r="L34" s="154"/>
      <c r="M34" s="154"/>
    </row>
    <row r="35" spans="1:13" ht="14.1" customHeight="1" thickBot="1" x14ac:dyDescent="0.3">
      <c r="B35" s="117"/>
      <c r="C35" s="171" t="s">
        <v>13</v>
      </c>
      <c r="D35" s="333">
        <v>933</v>
      </c>
      <c r="E35" s="323">
        <v>933</v>
      </c>
      <c r="F35" s="323">
        <v>20.549399999999999</v>
      </c>
      <c r="G35" s="323">
        <v>496.81459000000001</v>
      </c>
      <c r="H35" s="323"/>
      <c r="I35" s="323">
        <f t="shared" si="0"/>
        <v>436.18540999999999</v>
      </c>
      <c r="J35" s="323">
        <v>471.24158</v>
      </c>
      <c r="K35" s="126"/>
      <c r="L35" s="154"/>
      <c r="M35" s="154"/>
    </row>
    <row r="36" spans="1:13" ht="17.25" customHeight="1" thickBot="1" x14ac:dyDescent="0.3">
      <c r="B36" s="117"/>
      <c r="C36" s="171" t="s">
        <v>106</v>
      </c>
      <c r="D36" s="333">
        <v>3000</v>
      </c>
      <c r="E36" s="324">
        <v>3000</v>
      </c>
      <c r="F36" s="324"/>
      <c r="G36" s="324">
        <v>3098</v>
      </c>
      <c r="H36" s="324"/>
      <c r="I36" s="324">
        <f t="shared" si="0"/>
        <v>-98</v>
      </c>
      <c r="J36" s="324">
        <v>3392</v>
      </c>
      <c r="K36" s="126"/>
      <c r="L36" s="154"/>
      <c r="M36" s="154"/>
    </row>
    <row r="37" spans="1:13" ht="17.25" customHeight="1" thickBot="1" x14ac:dyDescent="0.3">
      <c r="B37" s="117"/>
      <c r="C37" s="171" t="s">
        <v>65</v>
      </c>
      <c r="D37" s="333">
        <v>7000</v>
      </c>
      <c r="E37" s="324">
        <v>7000</v>
      </c>
      <c r="F37" s="324">
        <v>7</v>
      </c>
      <c r="G37" s="324">
        <v>7000</v>
      </c>
      <c r="H37" s="324"/>
      <c r="I37" s="324">
        <f t="shared" si="0"/>
        <v>0</v>
      </c>
      <c r="J37" s="324">
        <v>7000</v>
      </c>
      <c r="K37" s="126"/>
      <c r="L37" s="154"/>
      <c r="M37" s="154"/>
    </row>
    <row r="38" spans="1:13" ht="14.1" customHeight="1" thickBot="1" x14ac:dyDescent="0.3">
      <c r="B38" s="117"/>
      <c r="C38" s="150" t="s">
        <v>108</v>
      </c>
      <c r="D38" s="333">
        <v>0</v>
      </c>
      <c r="E38" s="324">
        <v>0</v>
      </c>
      <c r="F38" s="324">
        <v>1</v>
      </c>
      <c r="G38" s="324">
        <v>115</v>
      </c>
      <c r="H38" s="324"/>
      <c r="I38" s="324">
        <f t="shared" si="0"/>
        <v>-115</v>
      </c>
      <c r="J38" s="324">
        <v>137</v>
      </c>
      <c r="K38" s="126"/>
      <c r="L38" s="154"/>
      <c r="M38" s="154"/>
    </row>
    <row r="39" spans="1:13" ht="16.5" customHeight="1" thickBot="1" x14ac:dyDescent="0.3">
      <c r="B39" s="117"/>
      <c r="C39" s="177" t="s">
        <v>9</v>
      </c>
      <c r="D39" s="334">
        <f>D20+D23+D34+D35+D36+D37+D38</f>
        <v>343377</v>
      </c>
      <c r="E39" s="325">
        <f>E20+E23+E34+E35+E36+E37+E38</f>
        <v>333276</v>
      </c>
      <c r="F39" s="325">
        <f>F20+F23+F34+F35+F37+F38+F36</f>
        <v>2315.3743799999997</v>
      </c>
      <c r="G39" s="325">
        <f>G20+G23+G34+G35+G36+G37+G38</f>
        <v>284955.75433000003</v>
      </c>
      <c r="H39" s="325">
        <f>H25+H26+H27+H28+H32</f>
        <v>13904</v>
      </c>
      <c r="I39" s="325">
        <f>I20+I23+I34+I35+I36+I37+I38</f>
        <v>48320.245669999989</v>
      </c>
      <c r="J39" s="325">
        <f>J20+J23+J34+J35+J36+J37+J38</f>
        <v>280749.66738</v>
      </c>
      <c r="K39" s="126"/>
      <c r="L39" s="154"/>
      <c r="M39" s="154"/>
    </row>
    <row r="40" spans="1:13" ht="14.1" customHeight="1" x14ac:dyDescent="0.25">
      <c r="A40" s="16"/>
      <c r="B40" s="120"/>
      <c r="C40" s="121" t="s">
        <v>104</v>
      </c>
      <c r="D40" s="129"/>
      <c r="E40" s="129"/>
      <c r="F40" s="169"/>
      <c r="G40" s="169"/>
      <c r="H40" s="161"/>
      <c r="I40" s="161"/>
      <c r="J40" s="292"/>
      <c r="K40" s="291"/>
      <c r="L40" s="121"/>
      <c r="M40" s="121"/>
    </row>
    <row r="41" spans="1:13" s="16" customFormat="1" ht="14.1" customHeight="1" x14ac:dyDescent="0.25">
      <c r="B41" s="120"/>
      <c r="C41" s="130" t="s">
        <v>110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25">
      <c r="B42" s="120"/>
      <c r="C42" s="193" t="s">
        <v>131</v>
      </c>
      <c r="D42" s="195"/>
      <c r="E42" s="195"/>
      <c r="F42" s="195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25">
      <c r="B43" s="120"/>
      <c r="C43" s="193" t="s">
        <v>107</v>
      </c>
      <c r="D43" s="195"/>
      <c r="E43" s="195"/>
      <c r="F43" s="195"/>
      <c r="G43" s="129"/>
      <c r="H43" s="154"/>
      <c r="I43" s="154"/>
      <c r="J43" s="116"/>
      <c r="K43" s="122"/>
      <c r="L43" s="121"/>
      <c r="M43" s="121"/>
    </row>
    <row r="44" spans="1:13" s="16" customFormat="1" ht="15.75" thickBot="1" x14ac:dyDescent="0.3">
      <c r="B44" s="131"/>
      <c r="C44" s="16" t="s">
        <v>109</v>
      </c>
      <c r="D44" s="275"/>
      <c r="E44" s="275"/>
      <c r="F44" s="275"/>
      <c r="G44" s="276"/>
      <c r="H44" s="102"/>
      <c r="I44" s="102"/>
      <c r="J44" s="152"/>
      <c r="K44" s="133"/>
      <c r="L44" s="121"/>
      <c r="M44" s="121"/>
    </row>
    <row r="45" spans="1:13" ht="12" customHeight="1" thickTop="1" x14ac:dyDescent="0.25">
      <c r="B45" s="6"/>
      <c r="C45" s="206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90" t="s">
        <v>1</v>
      </c>
      <c r="C47" s="391"/>
      <c r="D47" s="391"/>
      <c r="E47" s="391"/>
      <c r="F47" s="391"/>
      <c r="G47" s="391"/>
      <c r="H47" s="391"/>
      <c r="I47" s="391"/>
      <c r="J47" s="391"/>
      <c r="K47" s="392"/>
      <c r="L47" s="196"/>
      <c r="M47" s="196"/>
    </row>
    <row r="48" spans="1:13" ht="12" customHeight="1" thickBot="1" x14ac:dyDescent="0.3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">
      <c r="B49" s="117"/>
      <c r="C49" s="383" t="s">
        <v>2</v>
      </c>
      <c r="D49" s="384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">
      <c r="B50" s="117"/>
      <c r="C50" s="137" t="s">
        <v>27</v>
      </c>
      <c r="D50" s="220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">
      <c r="B51" s="117"/>
      <c r="C51" s="137" t="s">
        <v>3</v>
      </c>
      <c r="D51" s="220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">
      <c r="B52" s="117"/>
      <c r="C52" s="137" t="s">
        <v>28</v>
      </c>
      <c r="D52" s="220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">
      <c r="B53" s="117"/>
      <c r="C53" s="137" t="s">
        <v>31</v>
      </c>
      <c r="D53" s="220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">
      <c r="B54" s="123"/>
      <c r="C54" s="138"/>
      <c r="D54" s="221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">
      <c r="B55" s="387" t="s">
        <v>8</v>
      </c>
      <c r="C55" s="388"/>
      <c r="D55" s="388"/>
      <c r="E55" s="388"/>
      <c r="F55" s="388"/>
      <c r="G55" s="388"/>
      <c r="H55" s="388"/>
      <c r="I55" s="388"/>
      <c r="J55" s="388"/>
      <c r="K55" s="389"/>
      <c r="L55" s="196"/>
      <c r="M55" s="196"/>
    </row>
    <row r="56" spans="2:13" s="3" customFormat="1" ht="63.75" thickBot="1" x14ac:dyDescent="0.3">
      <c r="B56" s="140"/>
      <c r="C56" s="176" t="s">
        <v>19</v>
      </c>
      <c r="D56" s="313" t="s">
        <v>20</v>
      </c>
      <c r="E56" s="294" t="str">
        <f>F19</f>
        <v>LANDET KVANTUM UKE 43</v>
      </c>
      <c r="F56" s="176" t="str">
        <f>G19</f>
        <v>LANDET KVANTUM T.O.M UKE 43</v>
      </c>
      <c r="G56" s="312" t="str">
        <f>I19</f>
        <v>RESTKVOTER</v>
      </c>
      <c r="H56" s="176" t="str">
        <f>J19</f>
        <v>LANDET KVANTUM T.O.M. UKE 43 2019</v>
      </c>
      <c r="I56" s="141"/>
      <c r="J56" s="141"/>
      <c r="K56" s="142"/>
      <c r="L56" s="141"/>
      <c r="M56" s="141"/>
    </row>
    <row r="57" spans="2:13" ht="14.1" customHeight="1" x14ac:dyDescent="0.25">
      <c r="B57" s="143"/>
      <c r="C57" s="277" t="s">
        <v>32</v>
      </c>
      <c r="D57" s="399">
        <v>5386</v>
      </c>
      <c r="E57" s="335">
        <v>31.034759999999999</v>
      </c>
      <c r="F57" s="335">
        <v>1565.6694299999999</v>
      </c>
      <c r="G57" s="401">
        <f>D57-F57-F58</f>
        <v>2012.1947400000001</v>
      </c>
      <c r="H57" s="335">
        <v>1749.13078</v>
      </c>
      <c r="I57" s="158"/>
      <c r="J57" s="158"/>
      <c r="K57" s="185"/>
      <c r="L57" s="103"/>
      <c r="M57" s="103"/>
    </row>
    <row r="58" spans="2:13" ht="14.1" customHeight="1" x14ac:dyDescent="0.25">
      <c r="B58" s="143"/>
      <c r="C58" s="144" t="s">
        <v>29</v>
      </c>
      <c r="D58" s="400"/>
      <c r="E58" s="336">
        <v>27.500440000000001</v>
      </c>
      <c r="F58" s="336">
        <v>1808.1358299999999</v>
      </c>
      <c r="G58" s="402"/>
      <c r="H58" s="336">
        <v>1588.2877000000001</v>
      </c>
      <c r="I58" s="158"/>
      <c r="J58" s="158"/>
      <c r="K58" s="185"/>
      <c r="L58" s="103"/>
      <c r="M58" s="103"/>
    </row>
    <row r="59" spans="2:13" ht="14.1" customHeight="1" thickBot="1" x14ac:dyDescent="0.3">
      <c r="B59" s="143"/>
      <c r="C59" s="145" t="s">
        <v>76</v>
      </c>
      <c r="D59" s="323">
        <v>200</v>
      </c>
      <c r="E59" s="337"/>
      <c r="F59" s="337">
        <v>103.88706000000001</v>
      </c>
      <c r="G59" s="338">
        <f>D59-F59</f>
        <v>96.112939999999995</v>
      </c>
      <c r="H59" s="337">
        <v>81.037610000000001</v>
      </c>
      <c r="I59" s="158"/>
      <c r="J59" s="158"/>
      <c r="K59" s="185"/>
      <c r="L59" s="103"/>
      <c r="M59" s="103"/>
    </row>
    <row r="60" spans="2:13" s="95" customFormat="1" ht="15.6" customHeight="1" x14ac:dyDescent="0.25">
      <c r="B60" s="159"/>
      <c r="C60" s="146" t="s">
        <v>58</v>
      </c>
      <c r="D60" s="339">
        <v>8078</v>
      </c>
      <c r="E60" s="339">
        <f>E61+E62+E63</f>
        <v>19.110800000000001</v>
      </c>
      <c r="F60" s="339">
        <f>F61+F62+F63</f>
        <v>7832.7915900000007</v>
      </c>
      <c r="G60" s="340">
        <f>D60-F60</f>
        <v>245.20840999999928</v>
      </c>
      <c r="H60" s="339">
        <f>H61+H62+H63</f>
        <v>8275.1292300000005</v>
      </c>
      <c r="I60" s="160"/>
      <c r="J60" s="160"/>
      <c r="K60" s="185"/>
      <c r="L60" s="103"/>
      <c r="M60" s="103"/>
    </row>
    <row r="61" spans="2:13" s="22" customFormat="1" ht="14.1" customHeight="1" x14ac:dyDescent="0.25">
      <c r="B61" s="147"/>
      <c r="C61" s="148" t="s">
        <v>33</v>
      </c>
      <c r="D61" s="341"/>
      <c r="E61" s="341">
        <v>3.6972999999999998</v>
      </c>
      <c r="F61" s="341">
        <v>3798.4344999999998</v>
      </c>
      <c r="G61" s="342"/>
      <c r="H61" s="341">
        <v>3515.29351</v>
      </c>
      <c r="I61" s="149"/>
      <c r="J61" s="149"/>
      <c r="K61" s="185"/>
      <c r="L61" s="103"/>
      <c r="M61" s="103"/>
    </row>
    <row r="62" spans="2:13" s="22" customFormat="1" ht="14.1" customHeight="1" x14ac:dyDescent="0.25">
      <c r="B62" s="147"/>
      <c r="C62" s="148" t="s">
        <v>34</v>
      </c>
      <c r="D62" s="341"/>
      <c r="E62" s="341">
        <v>9.8899000000000008</v>
      </c>
      <c r="F62" s="341">
        <v>2502.52099</v>
      </c>
      <c r="G62" s="342"/>
      <c r="H62" s="341">
        <v>3138.1868199999999</v>
      </c>
      <c r="I62" s="173"/>
      <c r="J62" s="173"/>
      <c r="K62" s="185"/>
      <c r="L62" s="103"/>
      <c r="M62" s="103"/>
    </row>
    <row r="63" spans="2:13" s="22" customFormat="1" ht="14.1" customHeight="1" thickBot="1" x14ac:dyDescent="0.3">
      <c r="B63" s="147"/>
      <c r="C63" s="211" t="s">
        <v>35</v>
      </c>
      <c r="D63" s="343"/>
      <c r="E63" s="343">
        <v>5.5236000000000001</v>
      </c>
      <c r="F63" s="343">
        <v>1531.8361</v>
      </c>
      <c r="G63" s="344"/>
      <c r="H63" s="343">
        <v>1621.6488999999999</v>
      </c>
      <c r="I63" s="173"/>
      <c r="J63" s="173"/>
      <c r="K63" s="185"/>
      <c r="L63" s="103"/>
      <c r="M63" s="103"/>
    </row>
    <row r="64" spans="2:13" ht="14.1" customHeight="1" thickBot="1" x14ac:dyDescent="0.3">
      <c r="B64" s="117"/>
      <c r="C64" s="150" t="s">
        <v>36</v>
      </c>
      <c r="D64" s="345">
        <v>91</v>
      </c>
      <c r="E64" s="345"/>
      <c r="F64" s="345"/>
      <c r="G64" s="346">
        <f>D64-F64</f>
        <v>91</v>
      </c>
      <c r="H64" s="345"/>
      <c r="I64" s="154"/>
      <c r="J64" s="154"/>
      <c r="K64" s="185"/>
      <c r="L64" s="103"/>
      <c r="M64" s="103"/>
    </row>
    <row r="65" spans="2:13" ht="14.1" customHeight="1" thickBot="1" x14ac:dyDescent="0.3">
      <c r="B65" s="117"/>
      <c r="C65" s="293" t="s">
        <v>14</v>
      </c>
      <c r="D65" s="347"/>
      <c r="E65" s="347"/>
      <c r="F65" s="347"/>
      <c r="G65" s="348"/>
      <c r="H65" s="347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3">
      <c r="B66" s="115"/>
      <c r="C66" s="177" t="s">
        <v>9</v>
      </c>
      <c r="D66" s="325">
        <f>D57+D59+D60+D64</f>
        <v>13755</v>
      </c>
      <c r="E66" s="325">
        <f>E57+E58+E59+E60+E64+E65</f>
        <v>77.646000000000001</v>
      </c>
      <c r="F66" s="325">
        <f>F57+F58+F59+F60+F64+F65</f>
        <v>11310.483910000001</v>
      </c>
      <c r="G66" s="349">
        <f>D66-F66</f>
        <v>2444.5160899999992</v>
      </c>
      <c r="H66" s="325">
        <f>H57+H58+H59+H60+H64+H65</f>
        <v>11695.55732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">
      <c r="B67" s="155"/>
      <c r="C67" s="398" t="s">
        <v>114</v>
      </c>
      <c r="D67" s="398"/>
      <c r="E67" s="398"/>
      <c r="F67" s="398"/>
      <c r="G67" s="398"/>
      <c r="H67" s="172"/>
      <c r="I67" s="156"/>
      <c r="J67" s="156"/>
      <c r="K67" s="157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90" t="s">
        <v>1</v>
      </c>
      <c r="C72" s="391"/>
      <c r="D72" s="391"/>
      <c r="E72" s="391"/>
      <c r="F72" s="391"/>
      <c r="G72" s="391"/>
      <c r="H72" s="391"/>
      <c r="I72" s="391"/>
      <c r="J72" s="391"/>
      <c r="K72" s="392"/>
      <c r="L72" s="196"/>
      <c r="M72" s="196"/>
    </row>
    <row r="73" spans="2:13" ht="4.5" customHeight="1" thickBot="1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">
      <c r="B74" s="115"/>
      <c r="C74" s="385" t="s">
        <v>2</v>
      </c>
      <c r="D74" s="386"/>
      <c r="E74" s="385" t="s">
        <v>20</v>
      </c>
      <c r="F74" s="393"/>
      <c r="G74" s="385" t="s">
        <v>21</v>
      </c>
      <c r="H74" s="386"/>
      <c r="I74" s="154"/>
      <c r="J74" s="154"/>
      <c r="K74" s="113"/>
      <c r="L74" s="134"/>
      <c r="M74" s="134"/>
    </row>
    <row r="75" spans="2:13" ht="15" x14ac:dyDescent="0.25">
      <c r="B75" s="222"/>
      <c r="C75" s="163" t="s">
        <v>27</v>
      </c>
      <c r="D75" s="167">
        <v>105159</v>
      </c>
      <c r="E75" s="223" t="s">
        <v>5</v>
      </c>
      <c r="F75" s="219">
        <v>40215</v>
      </c>
      <c r="G75" s="224" t="s">
        <v>25</v>
      </c>
      <c r="H75" s="219">
        <v>11810</v>
      </c>
      <c r="I75" s="164"/>
      <c r="J75" s="164"/>
      <c r="K75" s="225"/>
      <c r="L75" s="265"/>
      <c r="M75" s="134"/>
    </row>
    <row r="76" spans="2:13" ht="15" x14ac:dyDescent="0.25">
      <c r="B76" s="222"/>
      <c r="C76" s="163" t="s">
        <v>3</v>
      </c>
      <c r="D76" s="167">
        <v>96159</v>
      </c>
      <c r="E76" s="226" t="s">
        <v>6</v>
      </c>
      <c r="F76" s="167">
        <v>65613</v>
      </c>
      <c r="G76" s="224" t="s">
        <v>78</v>
      </c>
      <c r="H76" s="167">
        <v>48554</v>
      </c>
      <c r="I76" s="164"/>
      <c r="J76" s="164"/>
      <c r="K76" s="225"/>
      <c r="L76" s="265"/>
      <c r="M76" s="134"/>
    </row>
    <row r="77" spans="2:13" ht="18" thickBot="1" x14ac:dyDescent="0.3">
      <c r="B77" s="222"/>
      <c r="C77" s="163" t="s">
        <v>121</v>
      </c>
      <c r="D77" s="167">
        <v>13682</v>
      </c>
      <c r="E77" s="163" t="s">
        <v>92</v>
      </c>
      <c r="F77" s="167">
        <v>2143</v>
      </c>
      <c r="G77" s="224" t="s">
        <v>79</v>
      </c>
      <c r="H77" s="167">
        <v>5249</v>
      </c>
      <c r="I77" s="164"/>
      <c r="J77" s="164"/>
      <c r="K77" s="225"/>
      <c r="L77" s="265"/>
      <c r="M77" s="134"/>
    </row>
    <row r="78" spans="2:13" ht="14.1" customHeight="1" thickBot="1" x14ac:dyDescent="0.3">
      <c r="B78" s="222"/>
      <c r="C78" s="119" t="s">
        <v>31</v>
      </c>
      <c r="D78" s="168">
        <f>SUM(D75:D77)</f>
        <v>215000</v>
      </c>
      <c r="E78" s="119" t="s">
        <v>7</v>
      </c>
      <c r="F78" s="168">
        <f>SUM(F75:F77)</f>
        <v>107971</v>
      </c>
      <c r="G78" s="119" t="s">
        <v>6</v>
      </c>
      <c r="H78" s="168">
        <f>SUM(H75:H77)</f>
        <v>65613</v>
      </c>
      <c r="I78" s="164"/>
      <c r="J78" s="164"/>
      <c r="K78" s="227"/>
      <c r="L78" s="230"/>
      <c r="M78" s="116"/>
    </row>
    <row r="79" spans="2:13" ht="12" customHeight="1" x14ac:dyDescent="0.25">
      <c r="B79" s="222"/>
      <c r="C79" s="268" t="s">
        <v>122</v>
      </c>
      <c r="D79" s="192"/>
      <c r="E79" s="192"/>
      <c r="F79" s="192"/>
      <c r="G79" s="192"/>
      <c r="H79" s="192"/>
      <c r="I79" s="229"/>
      <c r="J79" s="230"/>
      <c r="K79" s="227"/>
      <c r="L79" s="230"/>
      <c r="M79" s="116"/>
    </row>
    <row r="80" spans="2:13" ht="14.25" customHeight="1" x14ac:dyDescent="0.25">
      <c r="B80" s="222"/>
      <c r="C80" s="397"/>
      <c r="D80" s="397"/>
      <c r="E80" s="397"/>
      <c r="F80" s="397"/>
      <c r="G80" s="397"/>
      <c r="H80" s="397"/>
      <c r="I80" s="229"/>
      <c r="J80" s="230"/>
      <c r="K80" s="227"/>
      <c r="L80" s="230"/>
      <c r="M80" s="116"/>
    </row>
    <row r="81" spans="1:13" ht="6" customHeight="1" thickBot="1" x14ac:dyDescent="0.3">
      <c r="B81" s="222"/>
      <c r="C81" s="397"/>
      <c r="D81" s="397"/>
      <c r="E81" s="397"/>
      <c r="F81" s="397"/>
      <c r="G81" s="397"/>
      <c r="H81" s="397"/>
      <c r="I81" s="230"/>
      <c r="J81" s="230"/>
      <c r="K81" s="227"/>
      <c r="L81" s="230"/>
      <c r="M81" s="116"/>
    </row>
    <row r="82" spans="1:13" ht="14.1" customHeight="1" x14ac:dyDescent="0.25">
      <c r="B82" s="394" t="s">
        <v>8</v>
      </c>
      <c r="C82" s="395"/>
      <c r="D82" s="395"/>
      <c r="E82" s="395"/>
      <c r="F82" s="395"/>
      <c r="G82" s="395"/>
      <c r="H82" s="395"/>
      <c r="I82" s="395"/>
      <c r="J82" s="395"/>
      <c r="K82" s="396"/>
      <c r="L82" s="266"/>
      <c r="M82" s="196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">
      <c r="A84" s="118"/>
      <c r="B84" s="116"/>
      <c r="C84" s="176" t="s">
        <v>19</v>
      </c>
      <c r="D84" s="269" t="s">
        <v>70</v>
      </c>
      <c r="E84" s="176" t="s">
        <v>97</v>
      </c>
      <c r="F84" s="176" t="str">
        <f>F19</f>
        <v>LANDET KVANTUM UKE 43</v>
      </c>
      <c r="G84" s="176" t="str">
        <f>G19</f>
        <v>LANDET KVANTUM T.O.M UKE 43</v>
      </c>
      <c r="H84" s="176" t="str">
        <f>I19</f>
        <v>RESTKVOTER</v>
      </c>
      <c r="I84" s="176" t="str">
        <f>J19</f>
        <v>LANDET KVANTUM T.O.M. UKE 43 2019</v>
      </c>
      <c r="J84" s="116"/>
      <c r="K84" s="10"/>
      <c r="L84" s="116"/>
      <c r="M84" s="116"/>
    </row>
    <row r="85" spans="1:13" ht="14.1" customHeight="1" x14ac:dyDescent="0.25">
      <c r="A85" s="118"/>
      <c r="B85" s="116"/>
      <c r="C85" s="271" t="s">
        <v>16</v>
      </c>
      <c r="D85" s="326">
        <f>D87+D86</f>
        <v>40215</v>
      </c>
      <c r="E85" s="317">
        <f>E87+E86</f>
        <v>39720</v>
      </c>
      <c r="F85" s="317">
        <f>F87+F86</f>
        <v>18.039000000000001</v>
      </c>
      <c r="G85" s="317">
        <f>G86+G87</f>
        <v>28390.288699999997</v>
      </c>
      <c r="H85" s="317">
        <f>H86+H87</f>
        <v>11329.711300000001</v>
      </c>
      <c r="I85" s="317">
        <f>I86+I87</f>
        <v>32797.373950000001</v>
      </c>
      <c r="J85" s="154"/>
      <c r="K85" s="126"/>
      <c r="L85" s="154"/>
      <c r="M85" s="154"/>
    </row>
    <row r="86" spans="1:13" ht="14.1" customHeight="1" x14ac:dyDescent="0.25">
      <c r="A86" s="118"/>
      <c r="B86" s="116"/>
      <c r="C86" s="233" t="s">
        <v>12</v>
      </c>
      <c r="D86" s="327">
        <v>39465</v>
      </c>
      <c r="E86" s="318">
        <v>38895</v>
      </c>
      <c r="F86" s="318">
        <v>18.039000000000001</v>
      </c>
      <c r="G86" s="318">
        <v>28140.664499999999</v>
      </c>
      <c r="H86" s="318">
        <f>E86-G86</f>
        <v>10754.335500000001</v>
      </c>
      <c r="I86" s="318">
        <v>32366.527170000001</v>
      </c>
      <c r="J86" s="154"/>
      <c r="K86" s="126"/>
      <c r="L86" s="154"/>
      <c r="M86" s="154"/>
    </row>
    <row r="87" spans="1:13" ht="15.75" thickBot="1" x14ac:dyDescent="0.3">
      <c r="A87" s="118"/>
      <c r="B87" s="116"/>
      <c r="C87" s="272" t="s">
        <v>11</v>
      </c>
      <c r="D87" s="328">
        <v>750</v>
      </c>
      <c r="E87" s="319">
        <v>825</v>
      </c>
      <c r="F87" s="319"/>
      <c r="G87" s="319">
        <v>249.6242</v>
      </c>
      <c r="H87" s="319">
        <f>E87-G87</f>
        <v>575.37580000000003</v>
      </c>
      <c r="I87" s="319">
        <v>430.84678000000002</v>
      </c>
      <c r="J87" s="154"/>
      <c r="K87" s="126"/>
      <c r="L87" s="154"/>
      <c r="M87" s="154"/>
    </row>
    <row r="88" spans="1:13" ht="14.1" customHeight="1" x14ac:dyDescent="0.25">
      <c r="A88" s="118"/>
      <c r="B88" s="4"/>
      <c r="C88" s="232" t="s">
        <v>17</v>
      </c>
      <c r="D88" s="326">
        <f t="shared" ref="D88" si="1">D89+D94+D95</f>
        <v>67105</v>
      </c>
      <c r="E88" s="317">
        <f t="shared" ref="E88:I88" si="2">E89+E94+E95</f>
        <v>70704</v>
      </c>
      <c r="F88" s="317">
        <f t="shared" si="2"/>
        <v>1662.1944699999999</v>
      </c>
      <c r="G88" s="317">
        <f t="shared" si="2"/>
        <v>45561.908700000007</v>
      </c>
      <c r="H88" s="317">
        <f>H89+H94+H95</f>
        <v>25142.091300000004</v>
      </c>
      <c r="I88" s="317">
        <f t="shared" si="2"/>
        <v>45034.249510000001</v>
      </c>
      <c r="J88" s="154"/>
      <c r="K88" s="126"/>
      <c r="L88" s="154"/>
      <c r="M88" s="154"/>
    </row>
    <row r="89" spans="1:13" ht="15.75" customHeight="1" x14ac:dyDescent="0.25">
      <c r="A89" s="118"/>
      <c r="B89" s="39"/>
      <c r="C89" s="239" t="s">
        <v>80</v>
      </c>
      <c r="D89" s="329">
        <f t="shared" ref="D89" si="3">D90+D91+D92+D93</f>
        <v>50046</v>
      </c>
      <c r="E89" s="320">
        <f t="shared" ref="E89:I89" si="4">E90+E91+E92+E93</f>
        <v>54283</v>
      </c>
      <c r="F89" s="320">
        <f t="shared" si="4"/>
        <v>680.52637000000004</v>
      </c>
      <c r="G89" s="320">
        <f t="shared" si="4"/>
        <v>35500.090750000003</v>
      </c>
      <c r="H89" s="320">
        <f>H90+H91+H92+H93</f>
        <v>18782.909250000004</v>
      </c>
      <c r="I89" s="320">
        <f t="shared" si="4"/>
        <v>35134.510730000002</v>
      </c>
      <c r="J89" s="154"/>
      <c r="K89" s="126"/>
      <c r="L89" s="154"/>
      <c r="M89" s="154"/>
    </row>
    <row r="90" spans="1:13" ht="14.1" customHeight="1" x14ac:dyDescent="0.25">
      <c r="A90" s="113"/>
      <c r="B90" s="134"/>
      <c r="C90" s="238" t="s">
        <v>22</v>
      </c>
      <c r="D90" s="330">
        <v>13337</v>
      </c>
      <c r="E90" s="321">
        <v>14871</v>
      </c>
      <c r="F90" s="321">
        <v>224.75827000000001</v>
      </c>
      <c r="G90" s="321">
        <v>5601.8162899999998</v>
      </c>
      <c r="H90" s="321">
        <f t="shared" ref="H90:H98" si="5">E90-G90</f>
        <v>9269.1837100000012</v>
      </c>
      <c r="I90" s="321">
        <v>5804.71947</v>
      </c>
      <c r="J90" s="154"/>
      <c r="K90" s="126"/>
      <c r="L90" s="154"/>
      <c r="M90" s="154"/>
    </row>
    <row r="91" spans="1:13" ht="14.1" customHeight="1" x14ac:dyDescent="0.25">
      <c r="A91" s="113"/>
      <c r="B91" s="134"/>
      <c r="C91" s="238" t="s">
        <v>23</v>
      </c>
      <c r="D91" s="330">
        <v>13743</v>
      </c>
      <c r="E91" s="321">
        <v>15246</v>
      </c>
      <c r="F91" s="321">
        <v>228.81958</v>
      </c>
      <c r="G91" s="321">
        <v>10342.56315</v>
      </c>
      <c r="H91" s="321">
        <f t="shared" si="5"/>
        <v>4903.43685</v>
      </c>
      <c r="I91" s="321">
        <v>9987.3895900000007</v>
      </c>
      <c r="J91" s="154"/>
      <c r="K91" s="126"/>
      <c r="L91" s="154"/>
      <c r="M91" s="154"/>
    </row>
    <row r="92" spans="1:13" ht="14.1" customHeight="1" x14ac:dyDescent="0.25">
      <c r="A92" s="113"/>
      <c r="B92" s="134"/>
      <c r="C92" s="238" t="s">
        <v>24</v>
      </c>
      <c r="D92" s="330">
        <v>14275</v>
      </c>
      <c r="E92" s="321">
        <v>15845</v>
      </c>
      <c r="F92" s="321">
        <v>154.72315</v>
      </c>
      <c r="G92" s="321">
        <v>11335.15418</v>
      </c>
      <c r="H92" s="321">
        <f t="shared" si="5"/>
        <v>4509.8458200000005</v>
      </c>
      <c r="I92" s="321">
        <v>10880.564469999999</v>
      </c>
      <c r="J92" s="154"/>
      <c r="K92" s="126"/>
      <c r="L92" s="154"/>
      <c r="M92" s="154"/>
    </row>
    <row r="93" spans="1:13" ht="14.1" customHeight="1" x14ac:dyDescent="0.25">
      <c r="A93" s="113"/>
      <c r="B93" s="134"/>
      <c r="C93" s="238" t="s">
        <v>82</v>
      </c>
      <c r="D93" s="330">
        <v>8691</v>
      </c>
      <c r="E93" s="321">
        <v>8321</v>
      </c>
      <c r="F93" s="321">
        <v>72.225369999999998</v>
      </c>
      <c r="G93" s="321">
        <v>8220.5571299999992</v>
      </c>
      <c r="H93" s="321">
        <f t="shared" si="5"/>
        <v>100.44287000000077</v>
      </c>
      <c r="I93" s="321">
        <v>8461.8371999999999</v>
      </c>
      <c r="J93" s="154"/>
      <c r="K93" s="126"/>
      <c r="L93" s="154"/>
      <c r="M93" s="154"/>
    </row>
    <row r="94" spans="1:13" ht="14.1" customHeight="1" x14ac:dyDescent="0.25">
      <c r="A94" s="113"/>
      <c r="B94" s="134"/>
      <c r="C94" s="239" t="s">
        <v>29</v>
      </c>
      <c r="D94" s="329">
        <v>11810</v>
      </c>
      <c r="E94" s="320">
        <v>11123</v>
      </c>
      <c r="F94" s="320">
        <v>888.3</v>
      </c>
      <c r="G94" s="320">
        <v>8456.8696299999992</v>
      </c>
      <c r="H94" s="320">
        <f t="shared" si="5"/>
        <v>2666.1303700000008</v>
      </c>
      <c r="I94" s="320">
        <v>8253.3324699999994</v>
      </c>
      <c r="J94" s="154"/>
      <c r="K94" s="126"/>
      <c r="L94" s="154"/>
      <c r="M94" s="154"/>
    </row>
    <row r="95" spans="1:13" ht="14.1" customHeight="1" thickBot="1" x14ac:dyDescent="0.3">
      <c r="A95" s="118"/>
      <c r="B95" s="39"/>
      <c r="C95" s="240" t="s">
        <v>79</v>
      </c>
      <c r="D95" s="350">
        <v>5249</v>
      </c>
      <c r="E95" s="351">
        <v>5298</v>
      </c>
      <c r="F95" s="351">
        <v>93.368099999999998</v>
      </c>
      <c r="G95" s="351">
        <v>1604.94832</v>
      </c>
      <c r="H95" s="351">
        <f t="shared" si="5"/>
        <v>3693.05168</v>
      </c>
      <c r="I95" s="351">
        <v>1646.4063100000001</v>
      </c>
      <c r="J95" s="154"/>
      <c r="K95" s="126"/>
      <c r="L95" s="154"/>
      <c r="M95" s="154"/>
    </row>
    <row r="96" spans="1:13" ht="15.75" thickBot="1" x14ac:dyDescent="0.3">
      <c r="A96" s="118"/>
      <c r="B96" s="39"/>
      <c r="C96" s="171" t="s">
        <v>13</v>
      </c>
      <c r="D96" s="332">
        <v>351</v>
      </c>
      <c r="E96" s="323">
        <v>351</v>
      </c>
      <c r="F96" s="323">
        <v>2.5619999999999998</v>
      </c>
      <c r="G96" s="323">
        <v>12.40354</v>
      </c>
      <c r="H96" s="323">
        <f t="shared" si="5"/>
        <v>338.59645999999998</v>
      </c>
      <c r="I96" s="323">
        <v>18.92306</v>
      </c>
      <c r="J96" s="154"/>
      <c r="K96" s="126"/>
      <c r="L96" s="154"/>
      <c r="M96" s="154"/>
    </row>
    <row r="97" spans="1:13" ht="18" thickBot="1" x14ac:dyDescent="0.3">
      <c r="A97" s="118"/>
      <c r="B97" s="116"/>
      <c r="C97" s="171" t="s">
        <v>61</v>
      </c>
      <c r="D97" s="333">
        <v>300</v>
      </c>
      <c r="E97" s="324">
        <v>300</v>
      </c>
      <c r="F97" s="324"/>
      <c r="G97" s="324">
        <v>300</v>
      </c>
      <c r="H97" s="324">
        <f t="shared" si="5"/>
        <v>0</v>
      </c>
      <c r="I97" s="324">
        <v>300</v>
      </c>
      <c r="J97" s="154"/>
      <c r="K97" s="126"/>
      <c r="L97" s="154"/>
      <c r="M97" s="154"/>
    </row>
    <row r="98" spans="1:13" ht="16.5" customHeight="1" thickBot="1" x14ac:dyDescent="0.3">
      <c r="A98" s="118"/>
      <c r="B98" s="116"/>
      <c r="C98" s="231" t="s">
        <v>111</v>
      </c>
      <c r="D98" s="333"/>
      <c r="E98" s="324"/>
      <c r="F98" s="324">
        <v>1</v>
      </c>
      <c r="G98" s="324">
        <v>49</v>
      </c>
      <c r="H98" s="324">
        <f t="shared" si="5"/>
        <v>-49</v>
      </c>
      <c r="I98" s="324">
        <v>54</v>
      </c>
      <c r="J98" s="154"/>
      <c r="K98" s="126"/>
      <c r="L98" s="154"/>
      <c r="M98" s="154"/>
    </row>
    <row r="99" spans="1:13" ht="16.5" thickBot="1" x14ac:dyDescent="0.3">
      <c r="A99" s="118"/>
      <c r="B99" s="116"/>
      <c r="C99" s="177" t="s">
        <v>9</v>
      </c>
      <c r="D99" s="334">
        <f>D85+D88+D96+D97+D98</f>
        <v>107971</v>
      </c>
      <c r="E99" s="325">
        <f>E85+E88+E96+E97+E98</f>
        <v>111075</v>
      </c>
      <c r="F99" s="325">
        <f t="shared" ref="F99:G99" si="6">F85+F88+F96+F97+F98</f>
        <v>1683.7954699999998</v>
      </c>
      <c r="G99" s="325">
        <f t="shared" si="6"/>
        <v>74313.600940000004</v>
      </c>
      <c r="H99" s="325">
        <f>H85+H88+H96+H97+H98</f>
        <v>36761.399060000003</v>
      </c>
      <c r="I99" s="325">
        <f>I85+I88+I96+I97+I98</f>
        <v>78204.546520000004</v>
      </c>
      <c r="J99" s="154"/>
      <c r="K99" s="126"/>
      <c r="L99" s="154"/>
      <c r="M99" s="154"/>
    </row>
    <row r="100" spans="1:13" ht="15" x14ac:dyDescent="0.25">
      <c r="A100" s="118"/>
      <c r="B100" s="116"/>
      <c r="C100" s="121" t="s">
        <v>113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25">
      <c r="B101" s="13"/>
      <c r="C101" s="193" t="s">
        <v>124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25">
      <c r="B102" s="120"/>
      <c r="C102" s="193" t="s">
        <v>135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.75" thickBot="1" x14ac:dyDescent="0.3">
      <c r="B103" s="24"/>
      <c r="C103" s="194" t="s">
        <v>112</v>
      </c>
      <c r="D103" s="194"/>
      <c r="E103" s="194"/>
      <c r="F103" s="194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25">
      <c r="B106" s="390" t="s">
        <v>1</v>
      </c>
      <c r="C106" s="391"/>
      <c r="D106" s="391"/>
      <c r="E106" s="391"/>
      <c r="F106" s="391"/>
      <c r="G106" s="391"/>
      <c r="H106" s="391"/>
      <c r="I106" s="391"/>
      <c r="J106" s="391"/>
      <c r="K106" s="392"/>
      <c r="L106" s="196"/>
      <c r="M106" s="196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">
      <c r="B108" s="2"/>
      <c r="C108" s="385" t="s">
        <v>2</v>
      </c>
      <c r="D108" s="386"/>
      <c r="E108" s="385" t="s">
        <v>20</v>
      </c>
      <c r="F108" s="386"/>
      <c r="G108" s="385" t="s">
        <v>21</v>
      </c>
      <c r="H108" s="386"/>
      <c r="I108" s="38"/>
      <c r="J108" s="154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7">
        <v>156482</v>
      </c>
      <c r="E109" s="162" t="s">
        <v>5</v>
      </c>
      <c r="F109" s="219">
        <v>56470</v>
      </c>
      <c r="G109" s="163" t="s">
        <v>25</v>
      </c>
      <c r="H109" s="219">
        <v>6380</v>
      </c>
      <c r="I109" s="38"/>
      <c r="J109" s="154"/>
      <c r="K109" s="42"/>
      <c r="L109" s="79"/>
      <c r="M109" s="79"/>
    </row>
    <row r="110" spans="1:13" ht="14.1" customHeight="1" x14ac:dyDescent="0.2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2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">
      <c r="B112" s="43"/>
      <c r="C112" s="283"/>
      <c r="D112" s="281"/>
      <c r="E112" s="281" t="s">
        <v>77</v>
      </c>
      <c r="F112" s="167">
        <v>3861</v>
      </c>
      <c r="G112" s="11"/>
      <c r="H112" s="283"/>
      <c r="I112" s="38"/>
      <c r="J112" s="154"/>
      <c r="K112" s="10"/>
      <c r="L112" s="116"/>
      <c r="M112" s="116"/>
    </row>
    <row r="113" spans="2:13" ht="14.1" customHeight="1" thickBot="1" x14ac:dyDescent="0.3">
      <c r="B113" s="9"/>
      <c r="C113" s="12" t="s">
        <v>31</v>
      </c>
      <c r="D113" s="168">
        <f>D109+D110+D111</f>
        <v>171982</v>
      </c>
      <c r="E113" s="282" t="s">
        <v>7</v>
      </c>
      <c r="F113" s="168">
        <f>F109+F110+F111+F112</f>
        <v>156482</v>
      </c>
      <c r="G113" s="119" t="s">
        <v>6</v>
      </c>
      <c r="H113" s="280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25">
      <c r="B114" s="13"/>
      <c r="C114" s="121" t="s">
        <v>115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25">
      <c r="B116" s="387" t="s">
        <v>8</v>
      </c>
      <c r="C116" s="388"/>
      <c r="D116" s="388"/>
      <c r="E116" s="388"/>
      <c r="F116" s="388"/>
      <c r="G116" s="388"/>
      <c r="H116" s="388"/>
      <c r="I116" s="388"/>
      <c r="J116" s="388"/>
      <c r="K116" s="389"/>
      <c r="L116" s="196"/>
      <c r="M116" s="196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">
      <c r="B118" s="2"/>
      <c r="C118" s="207" t="s">
        <v>19</v>
      </c>
      <c r="D118" s="176" t="s">
        <v>70</v>
      </c>
      <c r="E118" s="176" t="s">
        <v>137</v>
      </c>
      <c r="F118" s="176" t="str">
        <f>F19</f>
        <v>LANDET KVANTUM UKE 43</v>
      </c>
      <c r="G118" s="176" t="str">
        <f>G19</f>
        <v>LANDET KVANTUM T.O.M UKE 43</v>
      </c>
      <c r="H118" s="176" t="str">
        <f>I19</f>
        <v>RESTKVOTER</v>
      </c>
      <c r="I118" s="295" t="str">
        <f>J19</f>
        <v>LANDET KVANTUM T.O.M. UKE 43 2019</v>
      </c>
      <c r="J118" s="4"/>
      <c r="K118" s="1"/>
      <c r="L118" s="4"/>
      <c r="M118" s="4"/>
    </row>
    <row r="119" spans="2:13" s="69" customFormat="1" ht="14.1" customHeight="1" x14ac:dyDescent="0.25">
      <c r="B119" s="9"/>
      <c r="C119" s="232" t="s">
        <v>74</v>
      </c>
      <c r="D119" s="352">
        <f t="shared" ref="D119:E119" si="7">D120+D121+D122</f>
        <v>56470</v>
      </c>
      <c r="E119" s="352">
        <f t="shared" si="7"/>
        <v>52179</v>
      </c>
      <c r="F119" s="352">
        <f t="shared" ref="F119:H119" si="8">F120+F121+F122</f>
        <v>485.46674999999999</v>
      </c>
      <c r="G119" s="352">
        <f t="shared" si="8"/>
        <v>46604.399509999996</v>
      </c>
      <c r="H119" s="353">
        <f t="shared" si="8"/>
        <v>15407.15149</v>
      </c>
      <c r="I119" s="353">
        <f>I120+I121+I122</f>
        <v>44094.993770000001</v>
      </c>
      <c r="J119" s="154"/>
      <c r="K119" s="126"/>
      <c r="L119" s="154"/>
      <c r="M119" s="154"/>
    </row>
    <row r="120" spans="2:13" ht="14.1" customHeight="1" x14ac:dyDescent="0.25">
      <c r="B120" s="9"/>
      <c r="C120" s="233" t="s">
        <v>12</v>
      </c>
      <c r="D120" s="354">
        <v>45176</v>
      </c>
      <c r="E120" s="354">
        <v>41266</v>
      </c>
      <c r="F120" s="354">
        <v>485.46674999999999</v>
      </c>
      <c r="G120" s="354">
        <v>39845.051789999998</v>
      </c>
      <c r="H120" s="355">
        <v>13256.07516</v>
      </c>
      <c r="I120" s="355">
        <v>37268.372289999999</v>
      </c>
      <c r="J120" s="154"/>
      <c r="K120" s="126"/>
      <c r="L120" s="154"/>
      <c r="M120" s="154"/>
    </row>
    <row r="121" spans="2:13" ht="14.1" customHeight="1" x14ac:dyDescent="0.25">
      <c r="B121" s="9"/>
      <c r="C121" s="233" t="s">
        <v>11</v>
      </c>
      <c r="D121" s="354">
        <v>10794</v>
      </c>
      <c r="E121" s="354">
        <v>10413</v>
      </c>
      <c r="F121" s="354"/>
      <c r="G121" s="354">
        <v>6759.3477199999998</v>
      </c>
      <c r="H121" s="355">
        <v>1651.0763300000001</v>
      </c>
      <c r="I121" s="355">
        <v>6826.6214799999998</v>
      </c>
      <c r="J121" s="154"/>
      <c r="K121" s="126"/>
      <c r="L121" s="154"/>
      <c r="M121" s="154"/>
    </row>
    <row r="122" spans="2:13" ht="15.75" thickBot="1" x14ac:dyDescent="0.3">
      <c r="B122" s="9"/>
      <c r="C122" s="234" t="s">
        <v>39</v>
      </c>
      <c r="D122" s="356">
        <v>500</v>
      </c>
      <c r="E122" s="356">
        <v>500</v>
      </c>
      <c r="F122" s="356"/>
      <c r="G122" s="356"/>
      <c r="H122" s="357">
        <f>E122-G122</f>
        <v>500</v>
      </c>
      <c r="I122" s="357"/>
      <c r="J122" s="154"/>
      <c r="K122" s="126"/>
      <c r="L122" s="154"/>
      <c r="M122" s="154"/>
    </row>
    <row r="123" spans="2:13" s="95" customFormat="1" ht="13.5" customHeight="1" thickBot="1" x14ac:dyDescent="0.3">
      <c r="B123" s="97"/>
      <c r="C123" s="235" t="s">
        <v>125</v>
      </c>
      <c r="D123" s="358">
        <v>38155</v>
      </c>
      <c r="E123" s="358">
        <v>34642</v>
      </c>
      <c r="F123" s="358">
        <v>2</v>
      </c>
      <c r="G123" s="358">
        <f>25790+5161</f>
        <v>30951</v>
      </c>
      <c r="H123" s="359">
        <f>E123-G123</f>
        <v>3691</v>
      </c>
      <c r="I123" s="359">
        <v>27843.744620000001</v>
      </c>
      <c r="J123" s="98"/>
      <c r="K123" s="126"/>
      <c r="L123" s="154"/>
      <c r="M123" s="154"/>
    </row>
    <row r="124" spans="2:13" s="69" customFormat="1" ht="14.25" customHeight="1" thickBot="1" x14ac:dyDescent="0.3">
      <c r="B124" s="9"/>
      <c r="C124" s="236" t="s">
        <v>17</v>
      </c>
      <c r="D124" s="360">
        <f>D125+D130+D133</f>
        <v>59468</v>
      </c>
      <c r="E124" s="360">
        <f>E125+E130+E133</f>
        <v>53618</v>
      </c>
      <c r="F124" s="360">
        <f>F125+F130+F133</f>
        <v>1559.96658</v>
      </c>
      <c r="G124" s="360">
        <f>G133+G130+G125</f>
        <v>49109.164339999996</v>
      </c>
      <c r="H124" s="361">
        <f>H125+H130+H133</f>
        <v>4508.8356600000006</v>
      </c>
      <c r="I124" s="361">
        <f>I125+I130+I133</f>
        <v>54981.444190000002</v>
      </c>
      <c r="J124" s="116"/>
      <c r="K124" s="126"/>
      <c r="L124" s="154"/>
      <c r="M124" s="154"/>
    </row>
    <row r="125" spans="2:13" ht="15.75" customHeight="1" x14ac:dyDescent="0.25">
      <c r="B125" s="2"/>
      <c r="C125" s="237" t="s">
        <v>126</v>
      </c>
      <c r="D125" s="362">
        <f>D126+D127+D128+D129</f>
        <v>44969</v>
      </c>
      <c r="E125" s="362">
        <f>E126+E127+E128+E129</f>
        <v>40505</v>
      </c>
      <c r="F125" s="362">
        <f>F126+F127+F128+F129</f>
        <v>1295.7126900000001</v>
      </c>
      <c r="G125" s="362">
        <f>G126+G127+G129+G128</f>
        <v>35747.936369999996</v>
      </c>
      <c r="H125" s="363">
        <f>H126+H127+H128+H129</f>
        <v>4757.0636300000006</v>
      </c>
      <c r="I125" s="363">
        <f>I126+I127+I128+I129</f>
        <v>41677.805410000001</v>
      </c>
      <c r="J125" s="4"/>
      <c r="K125" s="126"/>
      <c r="L125" s="154"/>
      <c r="M125" s="154"/>
    </row>
    <row r="126" spans="2:13" s="22" customFormat="1" ht="14.1" customHeight="1" x14ac:dyDescent="0.25">
      <c r="B126" s="45"/>
      <c r="C126" s="238" t="s">
        <v>22</v>
      </c>
      <c r="D126" s="364">
        <v>11917</v>
      </c>
      <c r="E126" s="364">
        <v>12974</v>
      </c>
      <c r="F126" s="364">
        <v>297.88578999999999</v>
      </c>
      <c r="G126" s="364">
        <v>8624.9363699999994</v>
      </c>
      <c r="H126" s="341">
        <f t="shared" ref="H126:H138" si="9">E126-G126</f>
        <v>4349.0636300000006</v>
      </c>
      <c r="I126" s="341">
        <v>7893.9035199999998</v>
      </c>
      <c r="J126" s="46"/>
      <c r="K126" s="126"/>
      <c r="L126" s="154"/>
      <c r="M126" s="154"/>
    </row>
    <row r="127" spans="2:13" s="22" customFormat="1" ht="14.1" customHeight="1" x14ac:dyDescent="0.25">
      <c r="B127" s="128"/>
      <c r="C127" s="238" t="s">
        <v>23</v>
      </c>
      <c r="D127" s="364">
        <v>12852</v>
      </c>
      <c r="E127" s="364">
        <v>10721</v>
      </c>
      <c r="F127" s="364">
        <v>277.2054</v>
      </c>
      <c r="G127" s="364">
        <f>9967-111</f>
        <v>9856</v>
      </c>
      <c r="H127" s="341">
        <f t="shared" si="9"/>
        <v>865</v>
      </c>
      <c r="I127" s="341">
        <v>10724.537050000001</v>
      </c>
      <c r="J127" s="134"/>
      <c r="K127" s="126"/>
      <c r="L127" s="154"/>
      <c r="M127" s="154"/>
    </row>
    <row r="128" spans="2:13" s="22" customFormat="1" ht="14.1" customHeight="1" x14ac:dyDescent="0.25">
      <c r="B128" s="128"/>
      <c r="C128" s="238" t="s">
        <v>24</v>
      </c>
      <c r="D128" s="364">
        <v>11166</v>
      </c>
      <c r="E128" s="364">
        <v>8994</v>
      </c>
      <c r="F128" s="364">
        <v>225.86574999999999</v>
      </c>
      <c r="G128" s="364">
        <f>13159-2910</f>
        <v>10249</v>
      </c>
      <c r="H128" s="341">
        <f t="shared" si="9"/>
        <v>-1255</v>
      </c>
      <c r="I128" s="341">
        <v>12464.542450000001</v>
      </c>
      <c r="J128" s="134"/>
      <c r="K128" s="126"/>
      <c r="L128" s="154"/>
      <c r="M128" s="154"/>
    </row>
    <row r="129" spans="2:13" s="22" customFormat="1" ht="14.1" customHeight="1" x14ac:dyDescent="0.25">
      <c r="B129" s="128"/>
      <c r="C129" s="238" t="s">
        <v>82</v>
      </c>
      <c r="D129" s="364">
        <v>9034</v>
      </c>
      <c r="E129" s="364">
        <v>7816</v>
      </c>
      <c r="F129" s="364">
        <v>494.75574999999998</v>
      </c>
      <c r="G129" s="364">
        <f>9159-2141</f>
        <v>7018</v>
      </c>
      <c r="H129" s="341">
        <f t="shared" si="9"/>
        <v>798</v>
      </c>
      <c r="I129" s="341">
        <v>10594.822389999999</v>
      </c>
      <c r="J129" s="134"/>
      <c r="K129" s="126"/>
      <c r="L129" s="154"/>
      <c r="M129" s="154"/>
    </row>
    <row r="130" spans="2:13" s="23" customFormat="1" ht="14.1" customHeight="1" x14ac:dyDescent="0.25">
      <c r="B130" s="20"/>
      <c r="C130" s="239" t="s">
        <v>18</v>
      </c>
      <c r="D130" s="365">
        <f>D132+D131</f>
        <v>6380</v>
      </c>
      <c r="E130" s="365">
        <v>5913</v>
      </c>
      <c r="F130" s="365">
        <v>0.41444999999999999</v>
      </c>
      <c r="G130" s="365">
        <v>6233.1852900000004</v>
      </c>
      <c r="H130" s="366">
        <f t="shared" si="9"/>
        <v>-320.18529000000035</v>
      </c>
      <c r="I130" s="366">
        <v>6575.3459899999998</v>
      </c>
      <c r="J130" s="39"/>
      <c r="K130" s="126"/>
      <c r="L130" s="154"/>
      <c r="M130" s="154"/>
    </row>
    <row r="131" spans="2:13" ht="14.1" customHeight="1" x14ac:dyDescent="0.25">
      <c r="B131" s="9"/>
      <c r="C131" s="238" t="s">
        <v>40</v>
      </c>
      <c r="D131" s="364">
        <v>5880</v>
      </c>
      <c r="E131" s="364">
        <f>E130-500</f>
        <v>5413</v>
      </c>
      <c r="F131" s="364"/>
      <c r="G131" s="364">
        <v>6085.7555400000001</v>
      </c>
      <c r="H131" s="341">
        <f t="shared" si="9"/>
        <v>-672.75554000000011</v>
      </c>
      <c r="I131" s="341">
        <v>6316.3436300000003</v>
      </c>
      <c r="J131" s="116"/>
      <c r="K131" s="126"/>
      <c r="L131" s="154"/>
      <c r="M131" s="154"/>
    </row>
    <row r="132" spans="2:13" ht="14.1" customHeight="1" x14ac:dyDescent="0.25">
      <c r="B132" s="20"/>
      <c r="C132" s="238" t="s">
        <v>41</v>
      </c>
      <c r="D132" s="364">
        <v>500</v>
      </c>
      <c r="E132" s="364">
        <v>500</v>
      </c>
      <c r="F132" s="364">
        <f>F130-F131</f>
        <v>0.41444999999999999</v>
      </c>
      <c r="G132" s="364">
        <f>G130-G131</f>
        <v>147.42975000000024</v>
      </c>
      <c r="H132" s="341">
        <f t="shared" si="9"/>
        <v>352.57024999999976</v>
      </c>
      <c r="I132" s="341">
        <f>I130-I131</f>
        <v>259.0023599999995</v>
      </c>
      <c r="J132" s="39"/>
      <c r="K132" s="126"/>
      <c r="L132" s="154"/>
      <c r="M132" s="154"/>
    </row>
    <row r="133" spans="2:13" ht="15.75" thickBot="1" x14ac:dyDescent="0.3">
      <c r="B133" s="9"/>
      <c r="C133" s="240" t="s">
        <v>79</v>
      </c>
      <c r="D133" s="367">
        <v>8119</v>
      </c>
      <c r="E133" s="367">
        <v>7200</v>
      </c>
      <c r="F133" s="367">
        <v>263.83944000000002</v>
      </c>
      <c r="G133" s="367">
        <v>7128.0426799999996</v>
      </c>
      <c r="H133" s="368">
        <f t="shared" si="9"/>
        <v>71.957320000000436</v>
      </c>
      <c r="I133" s="368">
        <v>6728.2927900000004</v>
      </c>
      <c r="J133" s="116"/>
      <c r="K133" s="126"/>
      <c r="L133" s="154"/>
      <c r="M133" s="154"/>
    </row>
    <row r="134" spans="2:13" s="69" customFormat="1" ht="15.75" thickBot="1" x14ac:dyDescent="0.3">
      <c r="B134" s="9"/>
      <c r="C134" s="236" t="s">
        <v>13</v>
      </c>
      <c r="D134" s="360">
        <v>139</v>
      </c>
      <c r="E134" s="360">
        <f>D134</f>
        <v>139</v>
      </c>
      <c r="F134" s="360">
        <v>0.14715</v>
      </c>
      <c r="G134" s="360">
        <v>13.5489</v>
      </c>
      <c r="H134" s="345">
        <f t="shared" si="9"/>
        <v>125.4511</v>
      </c>
      <c r="I134" s="345">
        <v>12.890499999999999</v>
      </c>
      <c r="J134" s="116"/>
      <c r="K134" s="126"/>
      <c r="L134" s="154"/>
      <c r="M134" s="154"/>
    </row>
    <row r="135" spans="2:13" s="69" customFormat="1" ht="15.75" thickBot="1" x14ac:dyDescent="0.3">
      <c r="B135" s="9"/>
      <c r="C135" s="241" t="s">
        <v>42</v>
      </c>
      <c r="D135" s="369">
        <v>250</v>
      </c>
      <c r="E135" s="369">
        <v>250</v>
      </c>
      <c r="F135" s="369">
        <v>22.44</v>
      </c>
      <c r="G135" s="369">
        <v>239.93379999999999</v>
      </c>
      <c r="H135" s="370">
        <f t="shared" si="9"/>
        <v>10.066200000000009</v>
      </c>
      <c r="I135" s="370">
        <v>265.89499999999998</v>
      </c>
      <c r="J135" s="116"/>
      <c r="K135" s="126"/>
      <c r="L135" s="154"/>
      <c r="M135" s="154"/>
    </row>
    <row r="136" spans="2:13" s="69" customFormat="1" ht="18" thickBot="1" x14ac:dyDescent="0.3">
      <c r="B136" s="9"/>
      <c r="C136" s="241" t="s">
        <v>127</v>
      </c>
      <c r="D136" s="360">
        <v>2000</v>
      </c>
      <c r="E136" s="360">
        <v>2000</v>
      </c>
      <c r="F136" s="360">
        <v>9</v>
      </c>
      <c r="G136" s="360">
        <v>2000</v>
      </c>
      <c r="H136" s="345">
        <f>E136-G136</f>
        <v>0</v>
      </c>
      <c r="I136" s="345">
        <v>2000</v>
      </c>
      <c r="J136" s="154"/>
      <c r="K136" s="126"/>
      <c r="L136" s="154"/>
      <c r="M136" s="154"/>
    </row>
    <row r="137" spans="2:13" s="69" customFormat="1" ht="18" thickBot="1" x14ac:dyDescent="0.3">
      <c r="B137" s="9"/>
      <c r="C137" s="208" t="s">
        <v>108</v>
      </c>
      <c r="D137" s="371"/>
      <c r="E137" s="371"/>
      <c r="F137" s="371">
        <v>30</v>
      </c>
      <c r="G137" s="371">
        <v>1190</v>
      </c>
      <c r="H137" s="372">
        <f t="shared" si="9"/>
        <v>-1190</v>
      </c>
      <c r="I137" s="372">
        <v>666</v>
      </c>
      <c r="J137" s="116"/>
      <c r="K137" s="126"/>
      <c r="L137" s="154"/>
      <c r="M137" s="154"/>
    </row>
    <row r="138" spans="2:13" s="3" customFormat="1" ht="16.5" thickBot="1" x14ac:dyDescent="0.3">
      <c r="B138" s="2"/>
      <c r="C138" s="32" t="s">
        <v>9</v>
      </c>
      <c r="D138" s="373">
        <f>D119+D123+D124+D134+D135+D136</f>
        <v>156482</v>
      </c>
      <c r="E138" s="373">
        <f>E119+E123+E124+E134+E135+E136</f>
        <v>142828</v>
      </c>
      <c r="F138" s="373">
        <f>F119+F123+F124+F134+F135+F136+F137</f>
        <v>2109.0204800000001</v>
      </c>
      <c r="G138" s="373">
        <f>G119+G123+G124+G134+G135+G136+G137</f>
        <v>130108.04654999997</v>
      </c>
      <c r="H138" s="325">
        <f t="shared" si="9"/>
        <v>12719.95345000003</v>
      </c>
      <c r="I138" s="325">
        <f>I119+I123+I124+I134+I135+I136+I137</f>
        <v>129864.96807999999</v>
      </c>
      <c r="J138" s="170"/>
      <c r="K138" s="126"/>
      <c r="L138" s="154"/>
      <c r="M138" s="154"/>
    </row>
    <row r="139" spans="2:13" s="3" customFormat="1" ht="14.25" customHeight="1" x14ac:dyDescent="0.25">
      <c r="B139" s="2"/>
      <c r="C139" s="274" t="s">
        <v>93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25">
      <c r="B140" s="2"/>
      <c r="C140" s="121" t="s">
        <v>116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25">
      <c r="B141" s="115"/>
      <c r="C141" s="193" t="s">
        <v>132</v>
      </c>
      <c r="D141" s="34"/>
      <c r="E141" s="34"/>
      <c r="F141" s="34"/>
      <c r="G141" s="34"/>
      <c r="H141" s="170"/>
      <c r="I141" s="4"/>
      <c r="J141" s="4"/>
      <c r="K141" s="114"/>
      <c r="L141" s="4"/>
      <c r="M141" s="4"/>
    </row>
    <row r="142" spans="2:13" s="3" customFormat="1" ht="14.25" customHeight="1" x14ac:dyDescent="0.25">
      <c r="B142" s="115"/>
      <c r="C142" s="121" t="s">
        <v>134</v>
      </c>
      <c r="D142" s="34"/>
      <c r="E142" s="34"/>
      <c r="F142" s="34"/>
      <c r="G142" s="34"/>
      <c r="H142" s="170"/>
      <c r="I142" s="4"/>
      <c r="J142" s="4"/>
      <c r="K142" s="114"/>
      <c r="L142" s="4"/>
      <c r="M142" s="4"/>
    </row>
    <row r="143" spans="2:13" s="3" customFormat="1" ht="14.25" customHeight="1" x14ac:dyDescent="0.25">
      <c r="B143" s="115"/>
      <c r="C143" s="193" t="s">
        <v>133</v>
      </c>
      <c r="D143" s="34"/>
      <c r="E143" s="34"/>
      <c r="F143" s="34"/>
      <c r="G143" s="34"/>
      <c r="H143" s="170"/>
      <c r="I143" s="170"/>
      <c r="J143" s="4"/>
      <c r="K143" s="114"/>
      <c r="L143" s="4"/>
      <c r="M143" s="4"/>
    </row>
    <row r="144" spans="2:13" ht="16.5" thickBot="1" x14ac:dyDescent="0.3">
      <c r="B144" s="35"/>
      <c r="C144" s="132" t="s">
        <v>136</v>
      </c>
      <c r="D144" s="197"/>
      <c r="E144" s="197"/>
      <c r="F144" s="47"/>
      <c r="G144" s="47"/>
      <c r="H144" s="36"/>
      <c r="I144" s="76"/>
      <c r="J144" s="152"/>
      <c r="K144" s="37"/>
      <c r="L144" s="116"/>
      <c r="M144" s="116"/>
    </row>
    <row r="145" spans="2:13" ht="12" customHeight="1" thickTop="1" x14ac:dyDescent="0.2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12" customHeight="1" x14ac:dyDescent="0.25">
      <c r="B146" s="116"/>
      <c r="C146" s="134"/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x14ac:dyDescent="0.25">
      <c r="B147" s="6"/>
      <c r="C147" s="27"/>
      <c r="D147" s="28"/>
      <c r="E147" s="28"/>
      <c r="F147" s="28"/>
      <c r="G147" s="28"/>
      <c r="H147" s="6"/>
      <c r="I147" s="6"/>
      <c r="J147" s="116"/>
      <c r="K147" s="6"/>
      <c r="L147" s="116"/>
      <c r="M147" s="116"/>
    </row>
    <row r="148" spans="2:13" ht="20.25" customHeight="1" thickBot="1" x14ac:dyDescent="0.35">
      <c r="B148" s="116"/>
      <c r="C148" s="205" t="s">
        <v>63</v>
      </c>
      <c r="D148" s="135"/>
      <c r="E148" s="135"/>
      <c r="F148" s="135"/>
      <c r="G148" s="135"/>
      <c r="H148" s="116"/>
      <c r="I148" s="116"/>
      <c r="J148" s="116"/>
      <c r="K148" s="116"/>
      <c r="L148" s="116"/>
      <c r="M148" s="116"/>
    </row>
    <row r="149" spans="2:13" ht="12" customHeight="1" thickTop="1" thickBot="1" x14ac:dyDescent="0.3">
      <c r="B149" s="199"/>
      <c r="C149" s="200"/>
      <c r="D149" s="201"/>
      <c r="E149" s="201"/>
      <c r="F149" s="201"/>
      <c r="G149" s="201"/>
      <c r="H149" s="202"/>
      <c r="I149" s="202"/>
      <c r="J149" s="202"/>
      <c r="K149" s="203"/>
      <c r="L149" s="116"/>
      <c r="M149" s="116"/>
    </row>
    <row r="150" spans="2:13" ht="12" customHeight="1" thickBot="1" x14ac:dyDescent="0.3">
      <c r="B150" s="117"/>
      <c r="C150" s="383" t="s">
        <v>2</v>
      </c>
      <c r="D150" s="384"/>
      <c r="E150" s="186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x14ac:dyDescent="0.25">
      <c r="B151" s="117"/>
      <c r="C151" s="242" t="s">
        <v>55</v>
      </c>
      <c r="D151" s="243">
        <v>36219</v>
      </c>
      <c r="E151" s="244"/>
      <c r="F151" s="186"/>
      <c r="G151" s="135"/>
      <c r="H151" s="116"/>
      <c r="I151" s="116"/>
      <c r="J151" s="116"/>
      <c r="K151" s="118"/>
      <c r="L151" s="116"/>
      <c r="M151" s="116"/>
    </row>
    <row r="152" spans="2:13" ht="15" customHeight="1" x14ac:dyDescent="0.25">
      <c r="B152" s="117"/>
      <c r="C152" s="245" t="s">
        <v>67</v>
      </c>
      <c r="D152" s="246">
        <v>13055</v>
      </c>
      <c r="E152" s="244"/>
      <c r="F152" s="186"/>
      <c r="G152" s="135"/>
      <c r="H152" s="116"/>
      <c r="I152" s="116"/>
      <c r="J152" s="116"/>
      <c r="K152" s="118"/>
      <c r="L152" s="116"/>
      <c r="M152" s="116"/>
    </row>
    <row r="153" spans="2:13" ht="15" customHeight="1" thickBot="1" x14ac:dyDescent="0.3">
      <c r="B153" s="117"/>
      <c r="C153" s="247" t="s">
        <v>68</v>
      </c>
      <c r="D153" s="246">
        <v>6586</v>
      </c>
      <c r="E153" s="244"/>
      <c r="F153" s="186"/>
      <c r="G153" s="135"/>
      <c r="H153" s="116"/>
      <c r="I153" s="116"/>
      <c r="J153" s="116"/>
      <c r="K153" s="118"/>
      <c r="L153" s="116"/>
      <c r="M153" s="116"/>
    </row>
    <row r="154" spans="2:13" ht="16.5" thickBot="1" x14ac:dyDescent="0.3">
      <c r="B154" s="117"/>
      <c r="C154" s="248" t="s">
        <v>31</v>
      </c>
      <c r="D154" s="249">
        <f>D151+D152+D153</f>
        <v>55860</v>
      </c>
      <c r="E154" s="244"/>
      <c r="F154" s="186"/>
      <c r="G154" s="135"/>
      <c r="H154" s="116"/>
      <c r="I154" s="116"/>
      <c r="J154" s="116"/>
      <c r="K154" s="118"/>
      <c r="L154" s="116"/>
      <c r="M154" s="116"/>
    </row>
    <row r="155" spans="2:13" ht="11.25" customHeight="1" x14ac:dyDescent="0.25">
      <c r="B155" s="117"/>
      <c r="C155" s="250" t="s">
        <v>117</v>
      </c>
      <c r="D155" s="251"/>
      <c r="E155" s="251"/>
      <c r="F155" s="135"/>
      <c r="G155" s="135"/>
      <c r="H155" s="116"/>
      <c r="I155" s="116"/>
      <c r="J155" s="116"/>
      <c r="K155" s="118"/>
      <c r="L155" s="116"/>
      <c r="M155" s="116"/>
    </row>
    <row r="156" spans="2:13" ht="11.25" customHeight="1" x14ac:dyDescent="0.25">
      <c r="B156" s="117"/>
      <c r="C156" s="250" t="s">
        <v>118</v>
      </c>
      <c r="D156" s="251"/>
      <c r="E156" s="251"/>
      <c r="F156" s="135"/>
      <c r="G156" s="135"/>
      <c r="H156" s="116"/>
      <c r="I156" s="116"/>
      <c r="J156" s="116"/>
      <c r="K156" s="118"/>
      <c r="L156" s="116"/>
      <c r="M156" s="116"/>
    </row>
    <row r="157" spans="2:13" ht="12" customHeight="1" x14ac:dyDescent="0.25">
      <c r="B157" s="117"/>
      <c r="C157" s="121" t="s">
        <v>119</v>
      </c>
      <c r="D157" s="135"/>
      <c r="E157" s="135"/>
      <c r="F157" s="135"/>
      <c r="G157" s="135"/>
      <c r="H157" s="116"/>
      <c r="I157" s="116"/>
      <c r="J157" s="116"/>
      <c r="K157" s="118"/>
      <c r="L157" s="116"/>
      <c r="M157" s="116"/>
    </row>
    <row r="158" spans="2:13" ht="5.25" customHeight="1" thickBot="1" x14ac:dyDescent="0.3">
      <c r="B158" s="117"/>
      <c r="C158" s="121"/>
      <c r="D158" s="135"/>
      <c r="E158" s="135"/>
      <c r="F158" s="135"/>
      <c r="G158" s="135"/>
      <c r="H158" s="116"/>
      <c r="I158" s="116"/>
      <c r="J158" s="116"/>
      <c r="K158" s="118"/>
      <c r="L158" s="116"/>
      <c r="M158" s="116"/>
    </row>
    <row r="159" spans="2:13" ht="63.75" thickBot="1" x14ac:dyDescent="0.3">
      <c r="B159" s="117"/>
      <c r="C159" s="104" t="s">
        <v>19</v>
      </c>
      <c r="D159" s="111" t="s">
        <v>20</v>
      </c>
      <c r="E159" s="210" t="str">
        <f>F19</f>
        <v>LANDET KVANTUM UKE 43</v>
      </c>
      <c r="F159" s="104" t="str">
        <f>G19</f>
        <v>LANDET KVANTUM T.O.M UKE 43</v>
      </c>
      <c r="G159" s="104" t="str">
        <f>I19</f>
        <v>RESTKVOTER</v>
      </c>
      <c r="H159" s="104" t="str">
        <f>J19</f>
        <v>LANDET KVANTUM T.O.M. UKE 43 2019</v>
      </c>
      <c r="I159" s="116"/>
      <c r="J159" s="116"/>
      <c r="K159" s="118"/>
      <c r="L159" s="116"/>
      <c r="M159" s="116"/>
    </row>
    <row r="160" spans="2:13" ht="15" customHeight="1" thickBot="1" x14ac:dyDescent="0.3">
      <c r="B160" s="117"/>
      <c r="C160" s="109" t="s">
        <v>5</v>
      </c>
      <c r="D160" s="181">
        <v>36085</v>
      </c>
      <c r="E160" s="181">
        <v>57.962350000000001</v>
      </c>
      <c r="F160" s="181">
        <v>30373.75821</v>
      </c>
      <c r="G160" s="181">
        <f>D160-F160</f>
        <v>5711.24179</v>
      </c>
      <c r="H160" s="374">
        <v>20525.725320000001</v>
      </c>
      <c r="I160" s="44"/>
      <c r="J160" s="116"/>
      <c r="K160" s="118"/>
      <c r="L160" s="116"/>
      <c r="M160" s="116"/>
    </row>
    <row r="161" spans="1:13" ht="15" customHeight="1" thickBot="1" x14ac:dyDescent="0.3">
      <c r="B161" s="117"/>
      <c r="C161" s="112" t="s">
        <v>41</v>
      </c>
      <c r="D161" s="181">
        <v>100</v>
      </c>
      <c r="E161" s="181"/>
      <c r="F161" s="181">
        <v>13.894410000000001</v>
      </c>
      <c r="G161" s="181">
        <f>D161-F161</f>
        <v>86.105590000000007</v>
      </c>
      <c r="H161" s="374">
        <v>29.122669999999999</v>
      </c>
      <c r="I161" s="44"/>
      <c r="J161" s="116"/>
      <c r="K161" s="118"/>
      <c r="L161" s="116"/>
      <c r="M161" s="116"/>
    </row>
    <row r="162" spans="1:13" ht="15" customHeight="1" thickBot="1" x14ac:dyDescent="0.3">
      <c r="B162" s="117"/>
      <c r="C162" s="107" t="s">
        <v>36</v>
      </c>
      <c r="D162" s="182">
        <v>34</v>
      </c>
      <c r="E162" s="182"/>
      <c r="F162" s="182"/>
      <c r="G162" s="182">
        <f>D162-F162</f>
        <v>34</v>
      </c>
      <c r="H162" s="375"/>
      <c r="I162" s="44"/>
      <c r="J162" s="116"/>
      <c r="K162" s="118"/>
      <c r="L162" s="116"/>
      <c r="M162" s="116"/>
    </row>
    <row r="163" spans="1:13" ht="15" customHeight="1" thickBot="1" x14ac:dyDescent="0.3">
      <c r="A163" s="116"/>
      <c r="B163" s="117"/>
      <c r="C163" s="110" t="s">
        <v>52</v>
      </c>
      <c r="D163" s="183">
        <f>SUM(D160:D162)</f>
        <v>36219</v>
      </c>
      <c r="E163" s="183">
        <f>SUM(E160:E162)</f>
        <v>57.962350000000001</v>
      </c>
      <c r="F163" s="183">
        <f>SUM(F160:F162)</f>
        <v>30387.652620000001</v>
      </c>
      <c r="G163" s="183">
        <f>D163-F163</f>
        <v>5831.3473799999992</v>
      </c>
      <c r="H163" s="376">
        <f>SUM(H160:H162)</f>
        <v>20554.847990000002</v>
      </c>
      <c r="I163" s="44"/>
      <c r="J163" s="116"/>
      <c r="K163" s="118"/>
      <c r="L163" s="116"/>
      <c r="M163" s="116"/>
    </row>
    <row r="164" spans="1:13" ht="21" customHeight="1" thickBot="1" x14ac:dyDescent="0.3">
      <c r="B164" s="151"/>
      <c r="C164" s="132" t="s">
        <v>64</v>
      </c>
      <c r="D164" s="152"/>
      <c r="E164" s="152"/>
      <c r="F164" s="198"/>
      <c r="G164" s="198"/>
      <c r="H164" s="198"/>
      <c r="I164" s="198"/>
      <c r="J164" s="152"/>
      <c r="K164" s="153"/>
      <c r="L164" s="116"/>
    </row>
    <row r="165" spans="1:13" s="40" customFormat="1" ht="30" customHeight="1" thickTop="1" thickBot="1" x14ac:dyDescent="0.35">
      <c r="A165" s="78"/>
      <c r="B165" s="48"/>
      <c r="C165" s="204" t="s">
        <v>43</v>
      </c>
      <c r="D165" s="48"/>
      <c r="E165" s="48"/>
      <c r="F165" s="48"/>
      <c r="G165" s="48"/>
      <c r="H165" s="48"/>
      <c r="I165" s="80"/>
      <c r="J165" s="80"/>
      <c r="K165" s="48"/>
      <c r="L165" s="80"/>
      <c r="M165" s="80"/>
    </row>
    <row r="166" spans="1:13" ht="17.100000000000001" customHeight="1" thickTop="1" x14ac:dyDescent="0.25">
      <c r="B166" s="377" t="s">
        <v>1</v>
      </c>
      <c r="C166" s="378"/>
      <c r="D166" s="378"/>
      <c r="E166" s="378"/>
      <c r="F166" s="378"/>
      <c r="G166" s="378"/>
      <c r="H166" s="378"/>
      <c r="I166" s="378"/>
      <c r="J166" s="378"/>
      <c r="K166" s="379"/>
      <c r="L166" s="187"/>
      <c r="M166" s="187"/>
    </row>
    <row r="167" spans="1:13" ht="6" customHeight="1" thickBot="1" x14ac:dyDescent="0.3">
      <c r="B167" s="49"/>
      <c r="C167" s="41"/>
      <c r="D167" s="41"/>
      <c r="E167" s="41"/>
      <c r="F167" s="41"/>
      <c r="G167" s="41"/>
      <c r="H167" s="41"/>
      <c r="I167" s="79"/>
      <c r="J167" s="79"/>
      <c r="K167" s="42"/>
      <c r="L167" s="79"/>
      <c r="M167" s="79"/>
    </row>
    <row r="168" spans="1:13" s="3" customFormat="1" ht="18" customHeight="1" thickBot="1" x14ac:dyDescent="0.3">
      <c r="B168" s="29"/>
      <c r="C168" s="383" t="s">
        <v>2</v>
      </c>
      <c r="D168" s="384"/>
      <c r="E168" s="383" t="s">
        <v>53</v>
      </c>
      <c r="F168" s="384"/>
      <c r="G168" s="383" t="s">
        <v>54</v>
      </c>
      <c r="H168" s="384"/>
      <c r="I168" s="82"/>
      <c r="J168" s="82"/>
      <c r="K168" s="30"/>
      <c r="L168" s="141"/>
      <c r="M168" s="141"/>
    </row>
    <row r="169" spans="1:13" ht="14.25" customHeight="1" x14ac:dyDescent="0.25">
      <c r="B169" s="49"/>
      <c r="C169" s="242" t="s">
        <v>55</v>
      </c>
      <c r="D169" s="252">
        <v>40823</v>
      </c>
      <c r="E169" s="253" t="s">
        <v>5</v>
      </c>
      <c r="F169" s="254">
        <v>27313</v>
      </c>
      <c r="G169" s="245" t="s">
        <v>12</v>
      </c>
      <c r="H169" s="99">
        <v>16288</v>
      </c>
      <c r="I169" s="82"/>
      <c r="J169" s="82"/>
      <c r="K169" s="31"/>
      <c r="L169" s="149"/>
      <c r="M169" s="149"/>
    </row>
    <row r="170" spans="1:13" ht="14.25" customHeight="1" x14ac:dyDescent="0.25">
      <c r="B170" s="49"/>
      <c r="C170" s="245" t="s">
        <v>44</v>
      </c>
      <c r="D170" s="255">
        <v>38310</v>
      </c>
      <c r="E170" s="256" t="s">
        <v>45</v>
      </c>
      <c r="F170" s="257">
        <v>8000</v>
      </c>
      <c r="G170" s="245" t="s">
        <v>11</v>
      </c>
      <c r="H170" s="99">
        <v>4239</v>
      </c>
      <c r="I170" s="82"/>
      <c r="J170" s="82"/>
      <c r="K170" s="31"/>
      <c r="L170" s="149"/>
      <c r="M170" s="149"/>
    </row>
    <row r="171" spans="1:13" ht="14.25" customHeight="1" x14ac:dyDescent="0.25">
      <c r="B171" s="49"/>
      <c r="C171" s="245"/>
      <c r="D171" s="255"/>
      <c r="E171" s="256" t="s">
        <v>38</v>
      </c>
      <c r="F171" s="257">
        <v>5500</v>
      </c>
      <c r="G171" s="245" t="s">
        <v>46</v>
      </c>
      <c r="H171" s="99">
        <v>5224</v>
      </c>
      <c r="I171" s="82"/>
      <c r="J171" s="82"/>
      <c r="K171" s="51"/>
      <c r="L171" s="188"/>
      <c r="M171" s="188"/>
    </row>
    <row r="172" spans="1:13" ht="14.1" customHeight="1" thickBot="1" x14ac:dyDescent="0.3">
      <c r="B172" s="49"/>
      <c r="C172" s="245"/>
      <c r="D172" s="255"/>
      <c r="E172" s="256"/>
      <c r="F172" s="257"/>
      <c r="G172" s="245" t="s">
        <v>47</v>
      </c>
      <c r="H172" s="99">
        <v>1561</v>
      </c>
      <c r="I172" s="82"/>
      <c r="J172" s="82"/>
      <c r="K172" s="51"/>
      <c r="L172" s="188"/>
      <c r="M172" s="188"/>
    </row>
    <row r="173" spans="1:13" ht="14.1" customHeight="1" thickBot="1" x14ac:dyDescent="0.3">
      <c r="B173" s="49"/>
      <c r="C173" s="52" t="s">
        <v>31</v>
      </c>
      <c r="D173" s="258">
        <f>SUM(D169:D172)</f>
        <v>79133</v>
      </c>
      <c r="E173" s="259" t="s">
        <v>57</v>
      </c>
      <c r="F173" s="258">
        <f>F169+F170+F171</f>
        <v>40813</v>
      </c>
      <c r="G173" s="52" t="s">
        <v>5</v>
      </c>
      <c r="H173" s="100">
        <f>SUM(H169:H172)</f>
        <v>27312</v>
      </c>
      <c r="I173" s="82"/>
      <c r="J173" s="82"/>
      <c r="K173" s="51"/>
      <c r="L173" s="188"/>
      <c r="M173" s="188"/>
    </row>
    <row r="174" spans="1:13" ht="12.95" customHeight="1" x14ac:dyDescent="0.25">
      <c r="B174" s="49"/>
      <c r="C174" s="228" t="s">
        <v>91</v>
      </c>
      <c r="D174" s="256"/>
      <c r="E174" s="256"/>
      <c r="F174" s="256"/>
      <c r="G174" s="83"/>
      <c r="H174" s="50"/>
      <c r="I174" s="82"/>
      <c r="J174" s="82"/>
      <c r="K174" s="51"/>
      <c r="L174" s="188"/>
      <c r="M174" s="188"/>
    </row>
    <row r="175" spans="1:13" s="6" customFormat="1" ht="12.95" customHeight="1" x14ac:dyDescent="0.25">
      <c r="B175" s="49"/>
      <c r="C175" s="260" t="s">
        <v>95</v>
      </c>
      <c r="D175" s="83"/>
      <c r="E175" s="83"/>
      <c r="F175" s="83"/>
      <c r="G175" s="83"/>
      <c r="H175" s="41"/>
      <c r="I175" s="79"/>
      <c r="J175" s="79"/>
      <c r="K175" s="42"/>
      <c r="L175" s="79"/>
      <c r="M175" s="79"/>
    </row>
    <row r="176" spans="1:13" s="6" customFormat="1" ht="8.25" customHeight="1" thickBot="1" x14ac:dyDescent="0.3">
      <c r="B176" s="49"/>
      <c r="C176" s="53"/>
      <c r="D176" s="41"/>
      <c r="E176" s="41"/>
      <c r="F176" s="41"/>
      <c r="G176" s="41"/>
      <c r="H176" s="41"/>
      <c r="I176" s="79"/>
      <c r="J176" s="79"/>
      <c r="K176" s="42"/>
      <c r="L176" s="79"/>
      <c r="M176" s="79"/>
    </row>
    <row r="177" spans="1:13" ht="18" customHeight="1" x14ac:dyDescent="0.25">
      <c r="B177" s="380" t="s">
        <v>8</v>
      </c>
      <c r="C177" s="381"/>
      <c r="D177" s="381"/>
      <c r="E177" s="381"/>
      <c r="F177" s="381"/>
      <c r="G177" s="381"/>
      <c r="H177" s="381"/>
      <c r="I177" s="381"/>
      <c r="J177" s="381"/>
      <c r="K177" s="382"/>
      <c r="L177" s="187"/>
      <c r="M177" s="187"/>
    </row>
    <row r="178" spans="1:13" ht="4.5" customHeight="1" thickBot="1" x14ac:dyDescent="0.3">
      <c r="B178" s="54"/>
      <c r="C178" s="55"/>
      <c r="D178" s="55"/>
      <c r="E178" s="55"/>
      <c r="F178" s="55"/>
      <c r="G178" s="55"/>
      <c r="H178" s="55"/>
      <c r="I178" s="85"/>
      <c r="J178" s="85"/>
      <c r="K178" s="56"/>
      <c r="L178" s="85"/>
      <c r="M178" s="85"/>
    </row>
    <row r="179" spans="1:13" ht="48" thickBot="1" x14ac:dyDescent="0.3">
      <c r="A179" s="3"/>
      <c r="B179" s="29"/>
      <c r="C179" s="104" t="s">
        <v>19</v>
      </c>
      <c r="D179" s="176" t="s">
        <v>70</v>
      </c>
      <c r="E179" s="176" t="s">
        <v>98</v>
      </c>
      <c r="F179" s="104" t="str">
        <f>F19</f>
        <v>LANDET KVANTUM UKE 43</v>
      </c>
      <c r="G179" s="104" t="str">
        <f>G19</f>
        <v>LANDET KVANTUM T.O.M UKE 43</v>
      </c>
      <c r="H179" s="104" t="str">
        <f>I19</f>
        <v>RESTKVOTER</v>
      </c>
      <c r="I179" s="104" t="str">
        <f>J19</f>
        <v>LANDET KVANTUM T.O.M. UKE 43 2019</v>
      </c>
      <c r="J179" s="141"/>
      <c r="K179" s="30"/>
      <c r="L179" s="141"/>
      <c r="M179" s="141"/>
    </row>
    <row r="180" spans="1:13" ht="14.1" customHeight="1" x14ac:dyDescent="0.25">
      <c r="B180" s="49"/>
      <c r="C180" s="105" t="s">
        <v>16</v>
      </c>
      <c r="D180" s="212">
        <f t="shared" ref="D180" si="10">D181+D182+D183+D184</f>
        <v>27212</v>
      </c>
      <c r="E180" s="212">
        <f t="shared" ref="E180:H180" si="11">E181+E182+E183+E184</f>
        <v>30289</v>
      </c>
      <c r="F180" s="212">
        <f>F181+F182+F183+F184</f>
        <v>52.33164</v>
      </c>
      <c r="G180" s="212">
        <f t="shared" si="11"/>
        <v>27546.51914</v>
      </c>
      <c r="H180" s="299">
        <f t="shared" si="11"/>
        <v>2742.4808599999983</v>
      </c>
      <c r="I180" s="299">
        <f>SUM(I181:I184)</f>
        <v>39143.363369999999</v>
      </c>
      <c r="J180" s="79"/>
      <c r="K180" s="57"/>
      <c r="L180" s="189"/>
      <c r="M180" s="189"/>
    </row>
    <row r="181" spans="1:13" ht="14.1" customHeight="1" x14ac:dyDescent="0.25">
      <c r="B181" s="49"/>
      <c r="C181" s="267" t="s">
        <v>72</v>
      </c>
      <c r="D181" s="261">
        <v>16288</v>
      </c>
      <c r="E181" s="261">
        <v>18521</v>
      </c>
      <c r="F181" s="261"/>
      <c r="G181" s="261">
        <v>19428.460480000002</v>
      </c>
      <c r="H181" s="300">
        <f t="shared" ref="H181:H186" si="12">E181-G181</f>
        <v>-907.46048000000155</v>
      </c>
      <c r="I181" s="300">
        <v>29178.97508</v>
      </c>
      <c r="J181" s="79"/>
      <c r="K181" s="57"/>
      <c r="L181" s="189"/>
      <c r="M181" s="189"/>
    </row>
    <row r="182" spans="1:13" ht="14.1" customHeight="1" x14ac:dyDescent="0.25">
      <c r="B182" s="49"/>
      <c r="C182" s="106" t="s">
        <v>11</v>
      </c>
      <c r="D182" s="261">
        <v>4239</v>
      </c>
      <c r="E182" s="261">
        <v>4820</v>
      </c>
      <c r="F182" s="261"/>
      <c r="G182" s="261">
        <v>2256.34575</v>
      </c>
      <c r="H182" s="300">
        <f t="shared" si="12"/>
        <v>2563.65425</v>
      </c>
      <c r="I182" s="300">
        <v>3238.5463500000001</v>
      </c>
      <c r="J182" s="79"/>
      <c r="K182" s="57"/>
      <c r="L182" s="189"/>
      <c r="M182" s="189"/>
    </row>
    <row r="183" spans="1:13" ht="14.1" customHeight="1" x14ac:dyDescent="0.25">
      <c r="B183" s="49"/>
      <c r="C183" s="106" t="s">
        <v>47</v>
      </c>
      <c r="D183" s="261">
        <v>1561</v>
      </c>
      <c r="E183" s="261">
        <v>1617</v>
      </c>
      <c r="F183" s="261">
        <v>23.979240000000001</v>
      </c>
      <c r="G183" s="261">
        <v>2381.7297100000001</v>
      </c>
      <c r="H183" s="300">
        <f t="shared" si="12"/>
        <v>-764.72971000000007</v>
      </c>
      <c r="I183" s="300">
        <v>2976.79459</v>
      </c>
      <c r="J183" s="79"/>
      <c r="K183" s="57"/>
      <c r="L183" s="189"/>
      <c r="M183" s="189"/>
    </row>
    <row r="184" spans="1:13" ht="14.1" customHeight="1" thickBot="1" x14ac:dyDescent="0.3">
      <c r="B184" s="49"/>
      <c r="C184" s="278" t="s">
        <v>101</v>
      </c>
      <c r="D184" s="279">
        <v>5124</v>
      </c>
      <c r="E184" s="279">
        <v>5331</v>
      </c>
      <c r="F184" s="279">
        <v>28.352399999999999</v>
      </c>
      <c r="G184" s="279">
        <v>3479.9832000000001</v>
      </c>
      <c r="H184" s="301">
        <f t="shared" si="12"/>
        <v>1851.0167999999999</v>
      </c>
      <c r="I184" s="301">
        <v>3749.0473499999998</v>
      </c>
      <c r="J184" s="79"/>
      <c r="K184" s="57"/>
      <c r="L184" s="189"/>
      <c r="M184" s="189"/>
    </row>
    <row r="185" spans="1:13" ht="14.1" customHeight="1" thickBot="1" x14ac:dyDescent="0.3">
      <c r="B185" s="49"/>
      <c r="C185" s="109" t="s">
        <v>38</v>
      </c>
      <c r="D185" s="262">
        <v>5500</v>
      </c>
      <c r="E185" s="262">
        <v>5500</v>
      </c>
      <c r="F185" s="262">
        <v>1.9950000000000001</v>
      </c>
      <c r="G185" s="262">
        <v>3889.6852800000001</v>
      </c>
      <c r="H185" s="302">
        <f t="shared" si="12"/>
        <v>1610.3147199999999</v>
      </c>
      <c r="I185" s="302">
        <v>4781.5296600000001</v>
      </c>
      <c r="J185" s="79"/>
      <c r="K185" s="57"/>
      <c r="L185" s="189"/>
      <c r="M185" s="189"/>
    </row>
    <row r="186" spans="1:13" ht="14.1" customHeight="1" x14ac:dyDescent="0.25">
      <c r="B186" s="49"/>
      <c r="C186" s="105" t="s">
        <v>17</v>
      </c>
      <c r="D186" s="212">
        <v>8000</v>
      </c>
      <c r="E186" s="212">
        <v>8000</v>
      </c>
      <c r="F186" s="212">
        <f>F187+F188</f>
        <v>35.809570000000001</v>
      </c>
      <c r="G186" s="212">
        <f>G187+G188</f>
        <v>4821.8442400000004</v>
      </c>
      <c r="H186" s="299">
        <f t="shared" si="12"/>
        <v>3178.1557599999996</v>
      </c>
      <c r="I186" s="299">
        <f>I187+I188</f>
        <v>3228.2831200000001</v>
      </c>
      <c r="J186" s="79"/>
      <c r="K186" s="57"/>
      <c r="L186" s="189"/>
      <c r="M186" s="189"/>
    </row>
    <row r="187" spans="1:13" ht="14.1" customHeight="1" x14ac:dyDescent="0.25">
      <c r="B187" s="49"/>
      <c r="C187" s="106" t="s">
        <v>29</v>
      </c>
      <c r="D187" s="261"/>
      <c r="E187" s="261"/>
      <c r="F187" s="261"/>
      <c r="G187" s="261">
        <v>651.78000999999995</v>
      </c>
      <c r="H187" s="300"/>
      <c r="I187" s="300">
        <v>398.67167000000001</v>
      </c>
      <c r="J187" s="79"/>
      <c r="K187" s="57"/>
      <c r="L187" s="189"/>
      <c r="M187" s="189"/>
    </row>
    <row r="188" spans="1:13" ht="14.1" customHeight="1" thickBot="1" x14ac:dyDescent="0.3">
      <c r="B188" s="49"/>
      <c r="C188" s="108" t="s">
        <v>48</v>
      </c>
      <c r="D188" s="214"/>
      <c r="E188" s="214"/>
      <c r="F188" s="214">
        <v>35.809570000000001</v>
      </c>
      <c r="G188" s="214">
        <v>4170.06423</v>
      </c>
      <c r="H188" s="303"/>
      <c r="I188" s="303">
        <v>2829.6114499999999</v>
      </c>
      <c r="J188" s="82"/>
      <c r="K188" s="57"/>
      <c r="L188" s="189"/>
      <c r="M188" s="189"/>
    </row>
    <row r="189" spans="1:13" ht="14.1" customHeight="1" thickBot="1" x14ac:dyDescent="0.3">
      <c r="B189" s="49"/>
      <c r="C189" s="109" t="s">
        <v>13</v>
      </c>
      <c r="D189" s="262">
        <v>10</v>
      </c>
      <c r="E189" s="262">
        <v>10</v>
      </c>
      <c r="F189" s="262"/>
      <c r="G189" s="262">
        <v>0.69179999999999997</v>
      </c>
      <c r="H189" s="302">
        <f>E189-G189</f>
        <v>9.3081999999999994</v>
      </c>
      <c r="I189" s="302">
        <v>0.77705000000000002</v>
      </c>
      <c r="J189" s="79"/>
      <c r="K189" s="57"/>
      <c r="L189" s="189"/>
      <c r="M189" s="189"/>
    </row>
    <row r="190" spans="1:13" ht="14.1" customHeight="1" thickBot="1" x14ac:dyDescent="0.3">
      <c r="B190" s="49"/>
      <c r="C190" s="107" t="s">
        <v>49</v>
      </c>
      <c r="D190" s="213"/>
      <c r="E190" s="213"/>
      <c r="F190" s="213"/>
      <c r="G190" s="213">
        <v>62.743749999999999</v>
      </c>
      <c r="H190" s="304">
        <f>E190-G190</f>
        <v>-62.743749999999999</v>
      </c>
      <c r="I190" s="304">
        <v>49.73556</v>
      </c>
      <c r="J190" s="79"/>
      <c r="K190" s="57"/>
      <c r="L190" s="189"/>
      <c r="M190" s="189"/>
    </row>
    <row r="191" spans="1:13" ht="16.5" thickBot="1" x14ac:dyDescent="0.3">
      <c r="A191" s="3"/>
      <c r="B191" s="29"/>
      <c r="C191" s="110" t="s">
        <v>9</v>
      </c>
      <c r="D191" s="184">
        <f>D180+D185+D186+D189</f>
        <v>40722</v>
      </c>
      <c r="E191" s="184">
        <f>E180+E185+E186+E189</f>
        <v>43799</v>
      </c>
      <c r="F191" s="209">
        <f>F180+F185+F186+F189+F190</f>
        <v>90.136210000000005</v>
      </c>
      <c r="G191" s="209">
        <f>G180+G185+G186+G189+G190</f>
        <v>36321.484210000002</v>
      </c>
      <c r="H191" s="209">
        <f>H180+H185+H186+H189+H190</f>
        <v>7477.5157899999986</v>
      </c>
      <c r="I191" s="314">
        <f>I180+I185+I186+I189+I190</f>
        <v>47203.688759999997</v>
      </c>
      <c r="J191" s="175"/>
      <c r="K191" s="57"/>
      <c r="L191" s="189"/>
      <c r="M191" s="189"/>
    </row>
    <row r="192" spans="1:13" ht="14.1" customHeight="1" x14ac:dyDescent="0.25">
      <c r="A192" s="3"/>
      <c r="B192" s="29"/>
      <c r="C192" s="274" t="s">
        <v>73</v>
      </c>
      <c r="D192" s="66"/>
      <c r="E192" s="66"/>
      <c r="F192" s="66"/>
      <c r="G192" s="66"/>
      <c r="H192" s="273"/>
      <c r="I192" s="273"/>
      <c r="J192" s="141"/>
      <c r="K192" s="30"/>
      <c r="L192" s="141"/>
      <c r="M192" s="141"/>
    </row>
    <row r="193" spans="1:13" ht="14.1" customHeight="1" x14ac:dyDescent="0.25">
      <c r="A193" s="3"/>
      <c r="B193" s="140"/>
      <c r="C193" s="260" t="s">
        <v>100</v>
      </c>
      <c r="D193" s="66"/>
      <c r="E193" s="66"/>
      <c r="F193" s="66"/>
      <c r="G193" s="66"/>
      <c r="H193" s="273"/>
      <c r="I193" s="273"/>
      <c r="J193" s="141"/>
      <c r="K193" s="142"/>
      <c r="L193" s="141"/>
      <c r="M193" s="141"/>
    </row>
    <row r="194" spans="1:13" ht="15.75" thickBot="1" x14ac:dyDescent="0.3">
      <c r="B194" s="58"/>
      <c r="C194" s="290" t="s">
        <v>102</v>
      </c>
      <c r="D194" s="67"/>
      <c r="E194" s="67"/>
      <c r="F194" s="67"/>
      <c r="G194" s="67"/>
      <c r="H194" s="59"/>
      <c r="I194" s="59"/>
      <c r="J194" s="59"/>
      <c r="K194" s="60"/>
      <c r="L194" s="79"/>
      <c r="M194" s="79"/>
    </row>
    <row r="195" spans="1:13" ht="14.1" customHeight="1" thickTop="1" x14ac:dyDescent="0.25"/>
    <row r="196" spans="1:13" s="40" customFormat="1" ht="17.100000000000001" customHeight="1" thickBot="1" x14ac:dyDescent="0.3">
      <c r="A196" s="78"/>
      <c r="B196" s="80"/>
      <c r="C196" s="91" t="s">
        <v>50</v>
      </c>
      <c r="D196" s="80"/>
      <c r="E196" s="80"/>
      <c r="F196" s="80"/>
      <c r="G196" s="80"/>
      <c r="H196" s="80"/>
      <c r="I196" s="80"/>
      <c r="J196" s="80"/>
      <c r="K196" s="78"/>
      <c r="L196" s="78"/>
      <c r="M196" s="78"/>
    </row>
    <row r="197" spans="1:13" ht="17.100000000000001" customHeight="1" thickTop="1" x14ac:dyDescent="0.25">
      <c r="B197" s="377" t="s">
        <v>1</v>
      </c>
      <c r="C197" s="378"/>
      <c r="D197" s="378"/>
      <c r="E197" s="378"/>
      <c r="F197" s="378"/>
      <c r="G197" s="378"/>
      <c r="H197" s="378"/>
      <c r="I197" s="378"/>
      <c r="J197" s="378"/>
      <c r="K197" s="379"/>
      <c r="L197" s="187"/>
      <c r="M197" s="187"/>
    </row>
    <row r="198" spans="1:13" ht="6" customHeight="1" thickBot="1" x14ac:dyDescent="0.3">
      <c r="B198" s="81"/>
      <c r="C198" s="79"/>
      <c r="D198" s="79"/>
      <c r="E198" s="79"/>
      <c r="F198" s="79"/>
      <c r="G198" s="79"/>
      <c r="H198" s="79"/>
      <c r="I198" s="79"/>
      <c r="J198" s="79"/>
      <c r="K198" s="70"/>
      <c r="L198" s="116"/>
      <c r="M198" s="116"/>
    </row>
    <row r="199" spans="1:13" s="3" customFormat="1" ht="14.1" customHeight="1" thickBot="1" x14ac:dyDescent="0.3">
      <c r="B199" s="71"/>
      <c r="C199" s="383" t="s">
        <v>2</v>
      </c>
      <c r="D199" s="384"/>
      <c r="E199"/>
      <c r="F199"/>
      <c r="G199" s="72"/>
      <c r="H199" s="72"/>
      <c r="I199" s="72"/>
      <c r="J199" s="141"/>
      <c r="K199" s="68"/>
      <c r="L199" s="4"/>
      <c r="M199" s="4"/>
    </row>
    <row r="200" spans="1:13" ht="16.5" customHeight="1" x14ac:dyDescent="0.25">
      <c r="B200" s="73"/>
      <c r="C200" s="242" t="s">
        <v>71</v>
      </c>
      <c r="D200" s="243">
        <v>2120</v>
      </c>
      <c r="E200" s="263"/>
      <c r="F200" s="218"/>
      <c r="G200" s="74"/>
      <c r="H200" s="74"/>
      <c r="I200" s="74"/>
      <c r="J200" s="158"/>
      <c r="K200" s="70"/>
      <c r="L200" s="116"/>
      <c r="M200" s="116"/>
    </row>
    <row r="201" spans="1:13" ht="14.1" customHeight="1" x14ac:dyDescent="0.25">
      <c r="B201" s="73"/>
      <c r="C201" s="245" t="s">
        <v>44</v>
      </c>
      <c r="D201" s="246">
        <v>12216</v>
      </c>
      <c r="E201" s="263"/>
      <c r="F201" s="218"/>
      <c r="G201" s="74"/>
      <c r="H201" s="74"/>
      <c r="I201" s="74"/>
      <c r="J201" s="158"/>
      <c r="K201" s="70"/>
      <c r="L201" s="116"/>
      <c r="M201" s="116"/>
    </row>
    <row r="202" spans="1:13" ht="14.1" customHeight="1" thickBot="1" x14ac:dyDescent="0.3">
      <c r="B202" s="73"/>
      <c r="C202" s="247" t="s">
        <v>28</v>
      </c>
      <c r="D202" s="246">
        <v>382</v>
      </c>
      <c r="E202" s="263"/>
      <c r="F202" s="218"/>
      <c r="G202" s="87"/>
      <c r="H202" s="74"/>
      <c r="I202" s="74"/>
      <c r="J202" s="158"/>
      <c r="K202" s="70"/>
      <c r="L202" s="116"/>
      <c r="M202" s="116"/>
    </row>
    <row r="203" spans="1:13" ht="14.1" customHeight="1" thickBot="1" x14ac:dyDescent="0.3">
      <c r="B203" s="73"/>
      <c r="C203" s="248" t="s">
        <v>31</v>
      </c>
      <c r="D203" s="249">
        <f>SUM(D200:D202)</f>
        <v>14718</v>
      </c>
      <c r="E203" s="263"/>
      <c r="F203"/>
      <c r="G203" s="87"/>
      <c r="H203" s="74"/>
      <c r="I203" s="74"/>
      <c r="J203" s="158"/>
      <c r="K203" s="70"/>
      <c r="L203" s="116"/>
      <c r="M203" s="116"/>
    </row>
    <row r="204" spans="1:13" ht="13.5" customHeight="1" x14ac:dyDescent="0.25">
      <c r="B204" s="81"/>
      <c r="C204" s="264" t="s">
        <v>94</v>
      </c>
      <c r="D204" s="256"/>
      <c r="E204" s="256"/>
      <c r="F204" s="82"/>
      <c r="G204" s="83"/>
      <c r="H204" s="79"/>
      <c r="I204" s="79"/>
      <c r="J204" s="79"/>
      <c r="K204" s="70"/>
      <c r="L204" s="116"/>
      <c r="M204" s="116"/>
    </row>
    <row r="205" spans="1:13" ht="14.25" customHeight="1" x14ac:dyDescent="0.25">
      <c r="B205" s="81"/>
      <c r="C205" s="260" t="s">
        <v>120</v>
      </c>
      <c r="D205" s="83"/>
      <c r="E205" s="83"/>
      <c r="F205" s="79"/>
      <c r="G205" s="79"/>
      <c r="H205" s="79"/>
      <c r="I205" s="79"/>
      <c r="J205" s="79"/>
      <c r="K205" s="70"/>
      <c r="L205" s="116"/>
      <c r="M205" s="116"/>
    </row>
    <row r="206" spans="1:13" ht="14.1" customHeight="1" thickBot="1" x14ac:dyDescent="0.3">
      <c r="B206" s="81"/>
      <c r="D206" s="83"/>
      <c r="E206" s="83"/>
      <c r="F206" s="79"/>
      <c r="G206" s="79"/>
      <c r="H206" s="79"/>
      <c r="I206" s="79"/>
      <c r="J206" s="79"/>
      <c r="K206" s="70"/>
      <c r="L206" s="116"/>
      <c r="M206" s="116"/>
    </row>
    <row r="207" spans="1:13" ht="17.100000000000001" customHeight="1" x14ac:dyDescent="0.25">
      <c r="B207" s="380" t="s">
        <v>8</v>
      </c>
      <c r="C207" s="381"/>
      <c r="D207" s="381"/>
      <c r="E207" s="381"/>
      <c r="F207" s="381"/>
      <c r="G207" s="381"/>
      <c r="H207" s="381"/>
      <c r="I207" s="381"/>
      <c r="J207" s="381"/>
      <c r="K207" s="382"/>
      <c r="L207" s="187"/>
      <c r="M207" s="187"/>
    </row>
    <row r="208" spans="1:13" ht="6" customHeight="1" thickBot="1" x14ac:dyDescent="0.3">
      <c r="B208" s="84"/>
      <c r="C208" s="85"/>
      <c r="D208" s="85"/>
      <c r="E208" s="85"/>
      <c r="F208" s="85"/>
      <c r="G208" s="85"/>
      <c r="H208" s="85"/>
      <c r="I208" s="85"/>
      <c r="J208" s="85"/>
      <c r="K208" s="86"/>
      <c r="L208" s="85"/>
      <c r="M208" s="85"/>
    </row>
    <row r="209" spans="2:13" ht="62.25" customHeight="1" thickBot="1" x14ac:dyDescent="0.3">
      <c r="B209" s="81"/>
      <c r="C209" s="104" t="s">
        <v>19</v>
      </c>
      <c r="D209" s="111" t="s">
        <v>20</v>
      </c>
      <c r="E209" s="104" t="str">
        <f>F19</f>
        <v>LANDET KVANTUM UKE 43</v>
      </c>
      <c r="F209" s="104" t="str">
        <f>G19</f>
        <v>LANDET KVANTUM T.O.M UKE 43</v>
      </c>
      <c r="G209" s="104" t="str">
        <f>I19</f>
        <v>RESTKVOTER</v>
      </c>
      <c r="H209" s="104" t="str">
        <f>J19</f>
        <v>LANDET KVANTUM T.O.M. UKE 43 2019</v>
      </c>
      <c r="I209" s="79"/>
      <c r="J209" s="79"/>
      <c r="K209" s="70"/>
      <c r="L209" s="116"/>
      <c r="M209" s="116"/>
    </row>
    <row r="210" spans="2:13" s="95" customFormat="1" ht="14.1" customHeight="1" thickBot="1" x14ac:dyDescent="0.3">
      <c r="B210" s="92"/>
      <c r="C210" s="109" t="s">
        <v>51</v>
      </c>
      <c r="D210" s="181">
        <f>D200-D211-D212</f>
        <v>700</v>
      </c>
      <c r="E210" s="181">
        <v>3.7039399999999998</v>
      </c>
      <c r="F210" s="181">
        <v>564.30057999999997</v>
      </c>
      <c r="G210" s="296">
        <f>D210-F210</f>
        <v>135.69942000000003</v>
      </c>
      <c r="H210" s="296">
        <v>992.59847000000002</v>
      </c>
      <c r="I210" s="93"/>
      <c r="J210" s="160"/>
      <c r="K210" s="94"/>
      <c r="L210" s="98"/>
      <c r="M210" s="98"/>
    </row>
    <row r="211" spans="2:13" ht="14.1" customHeight="1" thickBot="1" x14ac:dyDescent="0.3">
      <c r="B211" s="81"/>
      <c r="C211" s="112" t="s">
        <v>45</v>
      </c>
      <c r="D211" s="181">
        <v>1370</v>
      </c>
      <c r="E211" s="181">
        <v>2.0290400000000002</v>
      </c>
      <c r="F211" s="181">
        <v>1555.93903</v>
      </c>
      <c r="G211" s="296">
        <f t="shared" ref="G211:G213" si="13">D211-F211</f>
        <v>-185.93903</v>
      </c>
      <c r="H211" s="296">
        <v>3003.9433199999999</v>
      </c>
      <c r="I211" s="103"/>
      <c r="J211" s="103"/>
      <c r="K211" s="70"/>
      <c r="L211" s="116"/>
      <c r="M211" s="116"/>
    </row>
    <row r="212" spans="2:13" s="95" customFormat="1" ht="14.1" customHeight="1" thickBot="1" x14ac:dyDescent="0.3">
      <c r="B212" s="92"/>
      <c r="C212" s="107" t="s">
        <v>36</v>
      </c>
      <c r="D212" s="182">
        <v>50</v>
      </c>
      <c r="E212" s="182"/>
      <c r="F212" s="182">
        <v>3.32992</v>
      </c>
      <c r="G212" s="296">
        <f t="shared" si="13"/>
        <v>46.670079999999999</v>
      </c>
      <c r="H212" s="296">
        <v>6.3573399999999998</v>
      </c>
      <c r="I212" s="93"/>
      <c r="J212" s="160"/>
      <c r="K212" s="94"/>
      <c r="L212" s="98"/>
      <c r="M212" s="98"/>
    </row>
    <row r="213" spans="2:13" s="95" customFormat="1" ht="14.1" customHeight="1" thickBot="1" x14ac:dyDescent="0.3">
      <c r="B213" s="88"/>
      <c r="C213" s="107" t="s">
        <v>56</v>
      </c>
      <c r="D213" s="182"/>
      <c r="E213" s="182"/>
      <c r="F213" s="182">
        <v>2.1034299999999999</v>
      </c>
      <c r="G213" s="296">
        <f t="shared" si="13"/>
        <v>-2.1034299999999999</v>
      </c>
      <c r="H213" s="296">
        <v>4.2803899999999997</v>
      </c>
      <c r="I213" s="89"/>
      <c r="J213" s="89"/>
      <c r="K213" s="90"/>
      <c r="L213" s="190"/>
      <c r="M213" s="190"/>
    </row>
    <row r="214" spans="2:13" ht="16.5" thickBot="1" x14ac:dyDescent="0.3">
      <c r="B214" s="81"/>
      <c r="C214" s="110" t="s">
        <v>52</v>
      </c>
      <c r="D214" s="183">
        <f>D200</f>
        <v>2120</v>
      </c>
      <c r="E214" s="183">
        <f>SUM(E210:E213)</f>
        <v>5.7329799999999995</v>
      </c>
      <c r="F214" s="183">
        <f>SUM(F210:F213)</f>
        <v>2125.6729600000003</v>
      </c>
      <c r="G214" s="298">
        <f>D214-F214</f>
        <v>-5.6729600000003302</v>
      </c>
      <c r="H214" s="298">
        <f>H210+H211+H212+H213</f>
        <v>4007.1795199999997</v>
      </c>
      <c r="I214" s="79"/>
      <c r="J214" s="79"/>
      <c r="K214" s="70"/>
      <c r="L214" s="116"/>
      <c r="M214" s="116"/>
    </row>
    <row r="215" spans="2:13" s="69" customFormat="1" ht="9" customHeight="1" x14ac:dyDescent="0.25">
      <c r="B215" s="81"/>
      <c r="C215" s="65"/>
      <c r="D215" s="96"/>
      <c r="E215" s="96"/>
      <c r="F215" s="96"/>
      <c r="G215" s="96"/>
      <c r="H215" s="79"/>
      <c r="I215" s="79"/>
      <c r="J215" s="79"/>
      <c r="K215" s="70"/>
      <c r="L215" s="116"/>
      <c r="M215" s="116"/>
    </row>
    <row r="216" spans="2:13" ht="14.1" customHeight="1" thickBot="1" x14ac:dyDescent="0.3">
      <c r="B216" s="75"/>
      <c r="C216" s="76"/>
      <c r="D216" s="76"/>
      <c r="E216" s="76"/>
      <c r="F216" s="76"/>
      <c r="G216" s="102"/>
      <c r="H216" s="76"/>
      <c r="I216" s="76"/>
      <c r="J216" s="152"/>
      <c r="K216" s="77"/>
      <c r="L216" s="116"/>
      <c r="M216" s="116"/>
    </row>
    <row r="217" spans="2:13" ht="14.1" customHeight="1" thickTop="1" x14ac:dyDescent="0.2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2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2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2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2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ht="14.1" customHeight="1" x14ac:dyDescent="0.25">
      <c r="B222" s="116"/>
      <c r="C222" s="116"/>
      <c r="D222" s="116"/>
      <c r="E222" s="116"/>
      <c r="F222" s="116"/>
      <c r="G222" s="154"/>
      <c r="H222" s="116"/>
      <c r="I222" s="116"/>
      <c r="J222" s="116"/>
      <c r="K222" s="116"/>
      <c r="L222" s="116"/>
      <c r="M222" s="116"/>
    </row>
    <row r="223" spans="2:13" ht="14.1" customHeight="1" x14ac:dyDescent="0.25">
      <c r="B223" s="116"/>
      <c r="C223" s="116"/>
      <c r="D223" s="116"/>
      <c r="E223" s="116"/>
      <c r="F223" s="116"/>
      <c r="G223" s="154"/>
      <c r="H223" s="116"/>
      <c r="I223" s="116"/>
      <c r="J223" s="116"/>
      <c r="K223" s="116"/>
      <c r="L223" s="116"/>
      <c r="M223" s="116"/>
    </row>
    <row r="224" spans="2:13" s="78" customFormat="1" ht="17.100000000000001" customHeight="1" thickBot="1" x14ac:dyDescent="0.3">
      <c r="B224" s="80"/>
      <c r="C224" s="91" t="s">
        <v>85</v>
      </c>
      <c r="D224" s="80"/>
      <c r="E224" s="80"/>
      <c r="F224" s="80"/>
      <c r="G224" s="80"/>
      <c r="H224" s="80"/>
      <c r="I224" s="80"/>
      <c r="J224" s="80"/>
    </row>
    <row r="225" spans="2:13" ht="17.100000000000001" customHeight="1" thickTop="1" x14ac:dyDescent="0.25">
      <c r="B225" s="377" t="s">
        <v>1</v>
      </c>
      <c r="C225" s="378"/>
      <c r="D225" s="378"/>
      <c r="E225" s="378"/>
      <c r="F225" s="378"/>
      <c r="G225" s="378"/>
      <c r="H225" s="378"/>
      <c r="I225" s="378"/>
      <c r="J225" s="378"/>
      <c r="K225" s="379"/>
      <c r="L225" s="187"/>
      <c r="M225" s="187"/>
    </row>
    <row r="226" spans="2:13" ht="6" customHeight="1" thickBot="1" x14ac:dyDescent="0.3">
      <c r="B226" s="81"/>
      <c r="C226" s="79"/>
      <c r="D226" s="79"/>
      <c r="E226" s="79"/>
      <c r="F226" s="79"/>
      <c r="G226" s="79"/>
      <c r="H226" s="79"/>
      <c r="I226" s="79"/>
      <c r="J226" s="79"/>
      <c r="K226" s="118"/>
      <c r="L226" s="116"/>
      <c r="M226" s="116"/>
    </row>
    <row r="227" spans="2:13" s="3" customFormat="1" ht="14.1" customHeight="1" thickBot="1" x14ac:dyDescent="0.3">
      <c r="B227" s="140"/>
      <c r="C227" s="383" t="s">
        <v>2</v>
      </c>
      <c r="D227" s="384"/>
      <c r="E227"/>
      <c r="F227"/>
      <c r="G227" s="141"/>
      <c r="H227" s="141"/>
      <c r="I227" s="141"/>
      <c r="J227" s="141"/>
      <c r="K227" s="114"/>
      <c r="L227" s="4"/>
      <c r="M227" s="4"/>
    </row>
    <row r="228" spans="2:13" ht="16.5" customHeight="1" x14ac:dyDescent="0.25">
      <c r="B228" s="143"/>
      <c r="C228" s="242" t="s">
        <v>71</v>
      </c>
      <c r="D228" s="243">
        <v>5148</v>
      </c>
      <c r="E228" s="263"/>
      <c r="F228" s="218"/>
      <c r="G228" s="158"/>
      <c r="H228" s="158"/>
      <c r="I228" s="158"/>
      <c r="J228" s="158"/>
      <c r="K228" s="118"/>
      <c r="L228" s="116"/>
      <c r="M228" s="116"/>
    </row>
    <row r="229" spans="2:13" ht="16.5" customHeight="1" x14ac:dyDescent="0.25">
      <c r="B229" s="143"/>
      <c r="C229" s="245" t="s">
        <v>44</v>
      </c>
      <c r="D229" s="246">
        <v>3465</v>
      </c>
      <c r="E229" s="263"/>
      <c r="F229" s="218"/>
      <c r="G229" s="103"/>
      <c r="H229" s="158"/>
      <c r="I229" s="158"/>
      <c r="J229" s="158"/>
      <c r="K229" s="118"/>
      <c r="L229" s="116"/>
      <c r="M229" s="116"/>
    </row>
    <row r="230" spans="2:13" ht="14.1" customHeight="1" thickBot="1" x14ac:dyDescent="0.3">
      <c r="B230" s="143"/>
      <c r="C230" s="245" t="s">
        <v>28</v>
      </c>
      <c r="D230" s="246">
        <v>123</v>
      </c>
      <c r="E230" s="263"/>
      <c r="F230" s="218"/>
      <c r="G230" s="103"/>
      <c r="H230" s="158"/>
      <c r="I230" s="158"/>
      <c r="J230" s="158"/>
      <c r="K230" s="118"/>
      <c r="L230" s="116"/>
      <c r="M230" s="116"/>
    </row>
    <row r="231" spans="2:13" ht="14.1" customHeight="1" thickBot="1" x14ac:dyDescent="0.3">
      <c r="B231" s="143"/>
      <c r="C231" s="248" t="s">
        <v>31</v>
      </c>
      <c r="D231" s="249">
        <f>SUM(D228:D230)</f>
        <v>8736</v>
      </c>
      <c r="E231" s="263"/>
      <c r="F231"/>
      <c r="G231" s="87"/>
      <c r="H231" s="158"/>
      <c r="I231" s="158"/>
      <c r="J231" s="158"/>
      <c r="K231" s="118"/>
      <c r="L231" s="116"/>
      <c r="M231" s="116"/>
    </row>
    <row r="232" spans="2:13" ht="13.5" customHeight="1" x14ac:dyDescent="0.25">
      <c r="B232" s="81"/>
      <c r="C232" s="264" t="s">
        <v>103</v>
      </c>
      <c r="D232" s="256"/>
      <c r="E232" s="256"/>
      <c r="F232" s="82"/>
      <c r="G232" s="83"/>
      <c r="H232" s="79"/>
      <c r="I232" s="79"/>
      <c r="J232" s="79"/>
      <c r="K232" s="118"/>
      <c r="L232" s="116"/>
      <c r="M232" s="116"/>
    </row>
    <row r="233" spans="2:13" ht="6" customHeight="1" thickBot="1" x14ac:dyDescent="0.3">
      <c r="B233" s="81"/>
      <c r="C233" s="289"/>
      <c r="D233" s="83"/>
      <c r="E233" s="83"/>
      <c r="F233" s="79"/>
      <c r="G233" s="79"/>
      <c r="H233" s="79"/>
      <c r="I233" s="79"/>
      <c r="J233" s="79"/>
      <c r="K233" s="118"/>
      <c r="L233" s="116"/>
      <c r="M233" s="116"/>
    </row>
    <row r="234" spans="2:13" ht="17.100000000000001" customHeight="1" x14ac:dyDescent="0.25">
      <c r="B234" s="380" t="s">
        <v>8</v>
      </c>
      <c r="C234" s="381"/>
      <c r="D234" s="381"/>
      <c r="E234" s="381"/>
      <c r="F234" s="381"/>
      <c r="G234" s="381"/>
      <c r="H234" s="381"/>
      <c r="I234" s="381"/>
      <c r="J234" s="381"/>
      <c r="K234" s="382"/>
      <c r="L234" s="187"/>
      <c r="M234" s="187"/>
    </row>
    <row r="235" spans="2:13" ht="6" customHeight="1" thickBot="1" x14ac:dyDescent="0.3">
      <c r="B235" s="84"/>
      <c r="C235" s="85"/>
      <c r="D235" s="85"/>
      <c r="E235" s="85"/>
      <c r="F235" s="85"/>
      <c r="G235" s="85"/>
      <c r="H235" s="85"/>
      <c r="I235" s="85"/>
      <c r="J235" s="85"/>
      <c r="K235" s="86"/>
      <c r="L235" s="85"/>
      <c r="M235" s="85"/>
    </row>
    <row r="236" spans="2:13" ht="62.25" customHeight="1" thickBot="1" x14ac:dyDescent="0.3">
      <c r="B236" s="81"/>
      <c r="C236" s="284" t="s">
        <v>86</v>
      </c>
      <c r="D236" s="285" t="s">
        <v>87</v>
      </c>
      <c r="E236" s="284" t="str">
        <f>E209</f>
        <v>LANDET KVANTUM UKE 43</v>
      </c>
      <c r="F236" s="284" t="str">
        <f>F209</f>
        <v>LANDET KVANTUM T.O.M UKE 43</v>
      </c>
      <c r="G236" s="305" t="s">
        <v>62</v>
      </c>
      <c r="H236" s="284" t="str">
        <f>H209</f>
        <v>LANDET KVANTUM T.O.M. UKE 43 2019</v>
      </c>
      <c r="J236" s="79"/>
      <c r="K236" s="118"/>
      <c r="L236" s="116"/>
      <c r="M236" s="116"/>
    </row>
    <row r="237" spans="2:13" s="95" customFormat="1" ht="14.1" customHeight="1" thickBot="1" x14ac:dyDescent="0.3">
      <c r="B237" s="159"/>
      <c r="C237" s="109" t="s">
        <v>88</v>
      </c>
      <c r="D237" s="409">
        <v>1900</v>
      </c>
      <c r="E237" s="308">
        <f>SUM(E238:E239)</f>
        <v>0</v>
      </c>
      <c r="F237" s="308">
        <f>SUM(F238:F239)</f>
        <v>1914.9664299999999</v>
      </c>
      <c r="G237" s="406">
        <f>D237-F237</f>
        <v>-14.966429999999946</v>
      </c>
      <c r="H237" s="308">
        <f>SUM(H238:H239)</f>
        <v>1595.15535</v>
      </c>
      <c r="J237" s="160"/>
      <c r="K237" s="94"/>
      <c r="L237" s="98"/>
      <c r="M237" s="98"/>
    </row>
    <row r="238" spans="2:13" s="95" customFormat="1" ht="14.1" customHeight="1" thickBot="1" x14ac:dyDescent="0.3">
      <c r="B238" s="159"/>
      <c r="C238" s="286" t="s">
        <v>78</v>
      </c>
      <c r="D238" s="410"/>
      <c r="E238" s="309"/>
      <c r="F238" s="309">
        <v>1556.17669</v>
      </c>
      <c r="G238" s="407"/>
      <c r="H238" s="309">
        <v>1221.97955</v>
      </c>
      <c r="J238" s="160"/>
      <c r="K238" s="94"/>
      <c r="L238" s="98"/>
      <c r="M238" s="98"/>
    </row>
    <row r="239" spans="2:13" s="95" customFormat="1" ht="14.1" customHeight="1" thickBot="1" x14ac:dyDescent="0.3">
      <c r="B239" s="159"/>
      <c r="C239" s="286" t="s">
        <v>79</v>
      </c>
      <c r="D239" s="411"/>
      <c r="E239" s="310"/>
      <c r="F239" s="310">
        <v>358.78973999999999</v>
      </c>
      <c r="G239" s="408"/>
      <c r="H239" s="310">
        <v>373.17579999999998</v>
      </c>
      <c r="J239" s="160"/>
      <c r="K239" s="94"/>
      <c r="L239" s="98"/>
      <c r="M239" s="98"/>
    </row>
    <row r="240" spans="2:13" s="95" customFormat="1" ht="14.1" customHeight="1" thickBot="1" x14ac:dyDescent="0.3">
      <c r="B240" s="159"/>
      <c r="C240" s="109" t="s">
        <v>89</v>
      </c>
      <c r="D240" s="409">
        <v>1624</v>
      </c>
      <c r="E240" s="308">
        <f>SUM(E241:E242)</f>
        <v>0</v>
      </c>
      <c r="F240" s="308">
        <f>SUM(F241:F242)</f>
        <v>1675.0047500000001</v>
      </c>
      <c r="G240" s="406">
        <f>D240-F240</f>
        <v>-51.004750000000058</v>
      </c>
      <c r="H240" s="308">
        <f>SUM(H241:H242)</f>
        <v>1334.9613099999999</v>
      </c>
      <c r="J240" s="160"/>
      <c r="K240" s="94"/>
      <c r="L240" s="98"/>
      <c r="M240" s="98"/>
    </row>
    <row r="241" spans="2:13" s="95" customFormat="1" ht="14.1" customHeight="1" thickBot="1" x14ac:dyDescent="0.3">
      <c r="B241" s="159"/>
      <c r="C241" s="286" t="s">
        <v>78</v>
      </c>
      <c r="D241" s="410"/>
      <c r="E241" s="309"/>
      <c r="F241" s="309">
        <v>1358</v>
      </c>
      <c r="G241" s="407"/>
      <c r="H241" s="309">
        <v>1037.3317099999999</v>
      </c>
      <c r="J241" s="160"/>
      <c r="K241" s="94"/>
      <c r="L241" s="98"/>
      <c r="M241" s="98"/>
    </row>
    <row r="242" spans="2:13" s="95" customFormat="1" ht="14.1" customHeight="1" thickBot="1" x14ac:dyDescent="0.3">
      <c r="B242" s="159"/>
      <c r="C242" s="286" t="s">
        <v>79</v>
      </c>
      <c r="D242" s="411"/>
      <c r="E242" s="310"/>
      <c r="F242" s="310">
        <v>317.00475</v>
      </c>
      <c r="G242" s="408"/>
      <c r="H242" s="310">
        <v>297.62959999999998</v>
      </c>
      <c r="J242" s="160"/>
      <c r="K242" s="94"/>
      <c r="L242" s="98"/>
      <c r="M242" s="98"/>
    </row>
    <row r="243" spans="2:13" s="95" customFormat="1" ht="14.1" customHeight="1" thickBot="1" x14ac:dyDescent="0.3">
      <c r="B243" s="159"/>
      <c r="C243" s="109" t="s">
        <v>90</v>
      </c>
      <c r="D243" s="409">
        <v>1624</v>
      </c>
      <c r="E243" s="308">
        <f>SUM(E244:E245)</f>
        <v>106.22877</v>
      </c>
      <c r="F243" s="308">
        <f>SUM(F244:F245)</f>
        <v>692.95694000000003</v>
      </c>
      <c r="G243" s="406">
        <f>D243-F243</f>
        <v>931.04305999999997</v>
      </c>
      <c r="H243" s="308">
        <f>SUM(H244:H245)</f>
        <v>592.01467000000002</v>
      </c>
      <c r="J243" s="160"/>
      <c r="K243" s="94"/>
      <c r="L243" s="98"/>
      <c r="M243" s="98"/>
    </row>
    <row r="244" spans="2:13" s="95" customFormat="1" ht="14.1" customHeight="1" thickBot="1" x14ac:dyDescent="0.3">
      <c r="B244" s="159"/>
      <c r="C244" s="286" t="s">
        <v>78</v>
      </c>
      <c r="D244" s="410"/>
      <c r="E244" s="309">
        <v>63.911769999999997</v>
      </c>
      <c r="F244" s="309">
        <v>546.58906000000002</v>
      </c>
      <c r="G244" s="407"/>
      <c r="H244" s="309">
        <v>465.92356999999998</v>
      </c>
      <c r="J244" s="160"/>
      <c r="K244" s="94"/>
      <c r="L244" s="98"/>
      <c r="M244" s="98"/>
    </row>
    <row r="245" spans="2:13" s="95" customFormat="1" ht="14.1" customHeight="1" thickBot="1" x14ac:dyDescent="0.3">
      <c r="B245" s="159"/>
      <c r="C245" s="286" t="s">
        <v>79</v>
      </c>
      <c r="D245" s="411"/>
      <c r="E245" s="310">
        <v>42.317</v>
      </c>
      <c r="F245" s="310">
        <v>146.36788000000001</v>
      </c>
      <c r="G245" s="408"/>
      <c r="H245" s="310">
        <v>126.0911</v>
      </c>
      <c r="J245" s="160"/>
      <c r="K245" s="94"/>
      <c r="L245" s="98"/>
      <c r="M245" s="98"/>
    </row>
    <row r="246" spans="2:13" s="95" customFormat="1" ht="14.1" customHeight="1" thickBot="1" x14ac:dyDescent="0.3">
      <c r="B246" s="88"/>
      <c r="C246" s="107" t="s">
        <v>56</v>
      </c>
      <c r="D246" s="287"/>
      <c r="E246" s="297"/>
      <c r="F246" s="297"/>
      <c r="G246" s="306"/>
      <c r="H246" s="297"/>
      <c r="J246" s="89"/>
      <c r="K246" s="90"/>
      <c r="L246" s="190"/>
      <c r="M246" s="190"/>
    </row>
    <row r="247" spans="2:13" ht="16.5" thickBot="1" x14ac:dyDescent="0.3">
      <c r="B247" s="81"/>
      <c r="C247" s="110" t="s">
        <v>52</v>
      </c>
      <c r="D247" s="288">
        <f>SUM(D237:D246)</f>
        <v>5148</v>
      </c>
      <c r="E247" s="298">
        <f>E237+E240+E243+E246</f>
        <v>106.22877</v>
      </c>
      <c r="F247" s="298">
        <f>F237+F240+F243+F246</f>
        <v>4282.9281200000005</v>
      </c>
      <c r="G247" s="307">
        <f>SUM(G237:G246)</f>
        <v>865.07187999999996</v>
      </c>
      <c r="H247" s="298">
        <f>H237+H240+H243+H246</f>
        <v>3522.1313299999997</v>
      </c>
      <c r="J247" s="79"/>
      <c r="K247" s="118"/>
      <c r="L247" s="116"/>
      <c r="M247" s="116"/>
    </row>
    <row r="248" spans="2:13" s="69" customFormat="1" ht="9" customHeight="1" x14ac:dyDescent="0.25">
      <c r="B248" s="81"/>
      <c r="C248" s="65"/>
      <c r="D248" s="96"/>
      <c r="E248" s="96"/>
      <c r="F248" s="96"/>
      <c r="G248" s="96"/>
      <c r="H248" s="79"/>
      <c r="I248" s="79"/>
      <c r="J248" s="79"/>
      <c r="K248" s="118"/>
      <c r="L248" s="116"/>
      <c r="M248" s="116"/>
    </row>
    <row r="249" spans="2:13" ht="14.1" customHeight="1" thickBot="1" x14ac:dyDescent="0.3">
      <c r="B249" s="151"/>
      <c r="C249" s="152"/>
      <c r="D249" s="152"/>
      <c r="E249" s="152"/>
      <c r="F249" s="152"/>
      <c r="G249" s="102"/>
      <c r="H249" s="102"/>
      <c r="I249" s="152"/>
      <c r="J249" s="152"/>
      <c r="K249" s="153"/>
      <c r="L249" s="116"/>
      <c r="M249" s="116"/>
    </row>
    <row r="250" spans="2:13" ht="20.25" customHeight="1" thickTop="1" x14ac:dyDescent="0.25">
      <c r="B250" s="69"/>
      <c r="C250" s="69"/>
      <c r="D250" s="69"/>
      <c r="E250" s="69"/>
      <c r="F250" s="69"/>
      <c r="G250" s="69"/>
      <c r="H250" s="69"/>
      <c r="K250" s="69"/>
    </row>
    <row r="251" spans="2:13" ht="20.25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>
      <c r="G254" s="64"/>
    </row>
    <row r="255" spans="2:13" ht="14.1" hidden="1" customHeight="1" x14ac:dyDescent="0.25">
      <c r="F255" s="64"/>
    </row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4.1" hidden="1" customHeight="1" x14ac:dyDescent="0.25"/>
    <row r="358" ht="14.1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40:G242"/>
    <mergeCell ref="G243:G245"/>
    <mergeCell ref="D240:D242"/>
    <mergeCell ref="D243:D245"/>
    <mergeCell ref="C227:D227"/>
    <mergeCell ref="B234:K234"/>
    <mergeCell ref="D237:D239"/>
    <mergeCell ref="G237:G239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C108:D108"/>
    <mergeCell ref="E108:F108"/>
    <mergeCell ref="G108:H108"/>
    <mergeCell ref="B116:K116"/>
    <mergeCell ref="B166:K166"/>
    <mergeCell ref="B225:K225"/>
    <mergeCell ref="B207:K207"/>
    <mergeCell ref="C150:D150"/>
    <mergeCell ref="C199:D199"/>
    <mergeCell ref="B197:K197"/>
    <mergeCell ref="C168:D168"/>
    <mergeCell ref="E168:F168"/>
    <mergeCell ref="G168:H168"/>
    <mergeCell ref="B177:K177"/>
  </mergeCells>
  <pageMargins left="7.874015748031496E-2" right="0.23622047244094491" top="0.59055118110236227" bottom="0.27559055118110237" header="0.11811023622047245" footer="7.874015748031496E-2"/>
  <pageSetup paperSize="9" scale="64" fitToHeight="0" orientation="portrait" r:id="rId2"/>
  <headerFooter>
    <oddHeader xml:space="preserve">&amp;LForeløpig statistikk&amp;C&amp;"-,Fet"&amp;12Pr. uke 43
&amp;"-,Normal"&amp;11(iht. motatte landings- og sluttsedler fra fiskesalgslagene; alle tallstørrelser i hele tonn)&amp;R27.10.2020
</oddHeader>
    <oddFooter>&amp;LFiskeridirektoratet&amp;CReguleringsseksjonen&amp;RGuro Gjelsvik</oddFooter>
  </headerFooter>
  <rowBreaks count="3" manualBreakCount="3">
    <brk id="69" min="1" max="12" man="1"/>
    <brk id="147" min="1" max="12" man="1"/>
    <brk id="221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UKE_43_2020</vt:lpstr>
      <vt:lpstr>UKE_43_2020!Utskriftsområde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2020-10-27T13:16:02Z</cp:lastPrinted>
  <dcterms:created xsi:type="dcterms:W3CDTF">2011-07-06T12:13:20Z</dcterms:created>
  <dcterms:modified xsi:type="dcterms:W3CDTF">2020-10-27T13:38:51Z</dcterms:modified>
</cp:coreProperties>
</file>