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4820" tabRatio="413"/>
  </bookViews>
  <sheets>
    <sheet name="UKE_48_2017" sheetId="1" r:id="rId1"/>
  </sheets>
  <definedNames>
    <definedName name="Z_14D440E4_F18A_4F78_9989_38C1B133222D_.wvu.Cols" localSheetId="0" hidden="1">UKE_48_2017!#REF!</definedName>
    <definedName name="Z_14D440E4_F18A_4F78_9989_38C1B133222D_.wvu.PrintArea" localSheetId="0" hidden="1">UKE_48_2017!$B$1:$M$214</definedName>
    <definedName name="Z_14D440E4_F18A_4F78_9989_38C1B133222D_.wvu.Rows" localSheetId="0" hidden="1">UKE_48_2017!$326:$1048576,UKE_48_2017!$215:$325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184" i="1" l="1"/>
  <c r="G33" i="1"/>
  <c r="F33" i="1"/>
  <c r="G34" i="1" l="1"/>
  <c r="F132" i="1" l="1"/>
  <c r="F25" i="1" l="1"/>
  <c r="F125" i="1" l="1"/>
  <c r="F124" i="1" s="1"/>
  <c r="J32" i="1" l="1"/>
  <c r="G30" i="1" l="1"/>
  <c r="I30" i="1" s="1"/>
  <c r="I34" i="1"/>
  <c r="H60" i="1" l="1"/>
  <c r="F178" i="1" l="1"/>
  <c r="G178" i="1"/>
  <c r="I132" i="1" l="1"/>
  <c r="I119" i="1"/>
  <c r="I125" i="1"/>
  <c r="I124" i="1" s="1"/>
  <c r="H40" i="1"/>
  <c r="G32" i="1"/>
  <c r="I138" i="1" l="1"/>
  <c r="I178" i="1"/>
  <c r="H66" i="1"/>
  <c r="I26" i="1"/>
  <c r="F32" i="1"/>
  <c r="F24" i="1" s="1"/>
  <c r="I33" i="1" l="1"/>
  <c r="I29" i="1"/>
  <c r="I28" i="1"/>
  <c r="I27" i="1"/>
  <c r="H127" i="1" l="1"/>
  <c r="H98" i="1"/>
  <c r="H137" i="1" l="1"/>
  <c r="H136" i="1"/>
  <c r="H134" i="1"/>
  <c r="H133" i="1"/>
  <c r="H131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0" i="1"/>
  <c r="H130" i="1" s="1"/>
  <c r="E32" i="1"/>
  <c r="E24" i="1" s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9" i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E125" i="1"/>
  <c r="E124" i="1" s="1"/>
  <c r="D125" i="1"/>
  <c r="D124" i="1" s="1"/>
  <c r="G119" i="1"/>
  <c r="H119" i="1" s="1"/>
  <c r="F119" i="1"/>
  <c r="F138" i="1" s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E138" i="1" l="1"/>
  <c r="G124" i="1"/>
  <c r="H124" i="1" s="1"/>
  <c r="H125" i="1"/>
  <c r="G161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J21" i="1"/>
  <c r="G21" i="1"/>
  <c r="F21" i="1"/>
  <c r="D21" i="1"/>
  <c r="H14" i="1"/>
  <c r="F14" i="1"/>
  <c r="D14" i="1"/>
  <c r="F40" i="1" l="1"/>
  <c r="I99" i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<sst xmlns="http://schemas.openxmlformats.org/spreadsheetml/2006/main" count="227" uniqueCount="117">
  <si>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</si>
  <si>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</si>
  <si>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</si>
  <si>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</si>
  <si>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</si>
  <si>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</si>
  <si>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</si>
  <si>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</si>
  <si>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</si>
  <si>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</si>
  <si>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</si>
  <si>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</si>
  <si>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</si>
  <si>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</si>
  <si>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</si>
  <si>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</si>
  <si>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</si>
  <si>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</si>
  <si>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</si>
  <si>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</si>
  <si>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</si>
  <si>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</si>
  <si>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</si>
  <si>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</si>
  <si>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</si>
  <si>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</si>
  <si>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</si>
  <si>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</si>
  <si>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</si>
  <si>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</si>
  <si>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</si>
  <si>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</si>
  <si>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</si>
  <si>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</si>
  <si>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</si>
  <si>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</si>
  <si>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</si>
  <si>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</si>
  <si>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</si>
  <si>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</si>
  <si>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</si>
  <si>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</si>
  <si>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</si>
  <si>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</si>
  <si>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</si>
  <si>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</si>
  <si>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</si>
  <si>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</si>
  <si>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</si>
  <si>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</si>
  <si>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</si>
  <si>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</si>
  <si>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</si>
  <si>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</si>
  <si>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</si>
  <si>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</si>
  <si>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</si>
  <si>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</si>
  <si>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</si>
  <si>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</si>
  <si>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</si>
  <si>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</si>
  <si>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</si>
  <si>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</si>
  <si>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</si>
  <si>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</si>
  <si>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</si>
  <si>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</si>
  <si>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</si>
  <si>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</si>
  <si>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</si>
  <si>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</si>
  <si>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</si>
  <si>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</si>
  <si>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</si>
  <si>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</si>
  <si>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</si>
  <si>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</si>
  <si>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</si>
  <si>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</si>
  <si>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</si>
  <si>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</si>
  <si>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</si>
  <si>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</si>
  <si>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</si>
  <si>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</si>
  <si>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</si>
  <si>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</si>
  <si>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</si>
  <si>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</si>
  <si>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</si>
  <si>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</si>
  <si>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</si>
  <si>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</si>
  <si>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</si>
  <si>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</si>
  <si>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</si>
  <si>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</si>
  <si>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</si>
  <si>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</si>
  <si>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</si>
  <si>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</si>
  <si>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</si>
  <si>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</si>
  <si>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</si>
  <si>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</si>
  <si>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</si>
  <si>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</si>
  <si>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</si>
  <si>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</si>
  <si>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</si>
  <si>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LANDET KVANTUM UKE 48</t>
  </si>
  <si>
    <t>LANDET KVANTUM T.O.M UKE 48</t>
  </si>
  <si>
    <t>LANDET KVANTUM T.O.M. UKE 48 2016</t>
  </si>
  <si>
    <r>
      <t xml:space="preserve">3 </t>
    </r>
    <r>
      <rPr>
        <sz val="9"/>
        <color theme="1"/>
        <rFont val="Calibri"/>
        <family val="2"/>
      </rPr>
      <t>Registrert rekreasjonsfiske utgjør 1 093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</si>
  <si>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50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</si>
  <si>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444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</si>
</sst>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Normal="115" workbookViewId="0">
      <selection activeCell="F42" sqref="F42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3" t="s">
        <v>88</v>
      </c>
      <c r="C2" s="444"/>
      <c r="D2" s="444"/>
      <c r="E2" s="444"/>
      <c r="F2" s="444"/>
      <c r="G2" s="444"/>
      <c r="H2" s="444"/>
      <c r="I2" s="444"/>
      <c r="J2" s="444"/>
      <c r="K2" s="445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8"/>
      <c r="C7" s="429"/>
      <c r="D7" s="429"/>
      <c r="E7" s="429"/>
      <c r="F7" s="429"/>
      <c r="G7" s="429"/>
      <c r="H7" s="429"/>
      <c r="I7" s="429"/>
      <c r="J7" s="429"/>
      <c r="K7" s="430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3" t="s">
        <v>2</v>
      </c>
      <c r="D9" s="424"/>
      <c r="E9" s="423" t="s">
        <v>20</v>
      </c>
      <c r="F9" s="424"/>
      <c r="G9" s="423" t="s">
        <v>21</v>
      </c>
      <c r="H9" s="424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5" t="s">
        <v>8</v>
      </c>
      <c r="C18" s="426"/>
      <c r="D18" s="426"/>
      <c r="E18" s="426"/>
      <c r="F18" s="426"/>
      <c r="G18" s="426"/>
      <c r="H18" s="426"/>
      <c r="I18" s="426"/>
      <c r="J18" s="426"/>
      <c r="K18" s="427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111</v>
      </c>
      <c r="G20" s="337" t="s">
        <v>112</v>
      </c>
      <c r="H20" s="337" t="s">
        <v>84</v>
      </c>
      <c r="I20" s="337" t="s">
        <v>72</v>
      </c>
      <c r="J20" s="338" t="s">
        <v>113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131198</v>
      </c>
      <c r="F21" s="339">
        <f>F23+F22</f>
        <v>3581.4845999999998</v>
      </c>
      <c r="G21" s="339">
        <f>G22+G23</f>
        <v>111228.659</v>
      </c>
      <c r="H21" s="339"/>
      <c r="I21" s="339">
        <f>I23+I22</f>
        <v>19969.340999999993</v>
      </c>
      <c r="J21" s="340">
        <f>J23+J22</f>
        <v>115078.66010000001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130448</v>
      </c>
      <c r="F22" s="341">
        <v>3537.0614999999998</v>
      </c>
      <c r="G22" s="341">
        <v>110571.71030000001</v>
      </c>
      <c r="H22" s="341"/>
      <c r="I22" s="341">
        <f>E22-G22</f>
        <v>19876.289699999994</v>
      </c>
      <c r="J22" s="342">
        <v>114016.7942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>
        <v>44.423099999999998</v>
      </c>
      <c r="G23" s="343">
        <v>656.94870000000003</v>
      </c>
      <c r="H23" s="343"/>
      <c r="I23" s="341">
        <f>E23-G23</f>
        <v>93.051299999999969</v>
      </c>
      <c r="J23" s="342">
        <v>1061.8659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268522</v>
      </c>
      <c r="F24" s="339">
        <f>F32+F31+F25</f>
        <v>1603.5985000000001</v>
      </c>
      <c r="G24" s="339">
        <f>G25+G31+G32</f>
        <v>261479.81104999999</v>
      </c>
      <c r="H24" s="339"/>
      <c r="I24" s="339">
        <f>I25+I31+I32</f>
        <v>7042.1889500000034</v>
      </c>
      <c r="J24" s="340">
        <f>J25+J31+J32</f>
        <v>254684.49755000003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211371</v>
      </c>
      <c r="F25" s="345">
        <f>F26+F27+F28+F29</f>
        <v>1243.6272000000001</v>
      </c>
      <c r="G25" s="345">
        <f>G26+G27+G28+G29</f>
        <v>206152.88555000001</v>
      </c>
      <c r="H25" s="345"/>
      <c r="I25" s="345">
        <f>I26+I27+I28+I29+I30</f>
        <v>5218.1144500000009</v>
      </c>
      <c r="J25" s="346">
        <f>J26+J27+J28+J29+J30</f>
        <v>197054.03685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53169</v>
      </c>
      <c r="F26" s="347">
        <v>391.08300000000003</v>
      </c>
      <c r="G26" s="347">
        <v>51912.376499999998</v>
      </c>
      <c r="H26" s="347">
        <v>3848</v>
      </c>
      <c r="I26" s="347">
        <f>E26-G26+H26</f>
        <v>5104.6235000000015</v>
      </c>
      <c r="J26" s="348">
        <v>50289.133000000002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52547</v>
      </c>
      <c r="F27" s="347">
        <v>518.04510000000005</v>
      </c>
      <c r="G27" s="347">
        <v>56311.175000000003</v>
      </c>
      <c r="H27" s="347">
        <v>5245</v>
      </c>
      <c r="I27" s="347">
        <f>E27-G27+H27</f>
        <v>1480.8249999999971</v>
      </c>
      <c r="J27" s="348">
        <v>52759.242400000003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55101</v>
      </c>
      <c r="F28" s="347">
        <v>305.19779999999997</v>
      </c>
      <c r="G28" s="347">
        <v>60161.051399999997</v>
      </c>
      <c r="H28" s="347">
        <v>4991</v>
      </c>
      <c r="I28" s="347">
        <f>E28-G28+H28</f>
        <v>-69.051399999996647</v>
      </c>
      <c r="J28" s="348">
        <v>56257.138050000001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33354</v>
      </c>
      <c r="F29" s="347">
        <v>29.301300000000001</v>
      </c>
      <c r="G29" s="347">
        <v>37768.282650000001</v>
      </c>
      <c r="H29" s="347">
        <v>2923</v>
      </c>
      <c r="I29" s="347">
        <f>E29-G29+H29</f>
        <v>-1491.282650000001</v>
      </c>
      <c r="J29" s="348">
        <v>37748.523399999998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>
        <v>911</v>
      </c>
      <c r="G30" s="347">
        <f>SUM(H26:H29)</f>
        <v>17007</v>
      </c>
      <c r="H30" s="347"/>
      <c r="I30" s="347">
        <f>E30-G30</f>
        <v>193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34872</v>
      </c>
      <c r="F31" s="345">
        <v>234.16800000000001</v>
      </c>
      <c r="G31" s="345">
        <v>28248.71</v>
      </c>
      <c r="H31" s="347"/>
      <c r="I31" s="345">
        <f t="shared" ref="I31" si="0">E31-G31</f>
        <v>6623.2900000000009</v>
      </c>
      <c r="J31" s="346">
        <v>26520.531500000001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22279</v>
      </c>
      <c r="F32" s="345">
        <f>F33</f>
        <v>125.80330000000001</v>
      </c>
      <c r="G32" s="345">
        <f>G33</f>
        <v>27078.215499999998</v>
      </c>
      <c r="H32" s="347"/>
      <c r="I32" s="345">
        <f>I33+I34</f>
        <v>-4799.2154999999984</v>
      </c>
      <c r="J32" s="346">
        <f>J33</f>
        <v>31109.929199999999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20179</v>
      </c>
      <c r="F33" s="347">
        <f>141.8033-F37</f>
        <v>125.80330000000001</v>
      </c>
      <c r="G33" s="347">
        <f>30637.2155-G37</f>
        <v>27078.215499999998</v>
      </c>
      <c r="H33" s="347">
        <v>1559</v>
      </c>
      <c r="I33" s="347">
        <f>E33-G33+H33</f>
        <v>-5340.2154999999984</v>
      </c>
      <c r="J33" s="348">
        <v>31109.929199999999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>
        <v>100</v>
      </c>
      <c r="G34" s="350">
        <f>H33</f>
        <v>1559</v>
      </c>
      <c r="H34" s="350"/>
      <c r="I34" s="350">
        <f>E34-G34</f>
        <v>541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97">
        <v>4000</v>
      </c>
      <c r="E35" s="352">
        <v>4000</v>
      </c>
      <c r="F35" s="352"/>
      <c r="G35" s="352">
        <v>2841.59645</v>
      </c>
      <c r="H35" s="352"/>
      <c r="I35" s="381">
        <f>E35-G35</f>
        <v>1158.40355</v>
      </c>
      <c r="J35" s="382">
        <v>3294.3890500000002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>
        <v>33.305700000000002</v>
      </c>
      <c r="G36" s="352">
        <v>488.18079999999998</v>
      </c>
      <c r="H36" s="327"/>
      <c r="I36" s="381">
        <f>E36-G36</f>
        <v>198.81920000000002</v>
      </c>
      <c r="J36" s="413">
        <v>469.96499999999997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16</v>
      </c>
      <c r="G37" s="327">
        <v>3559</v>
      </c>
      <c r="H37" s="380"/>
      <c r="I37" s="381">
        <f>E37-G37</f>
        <v>-559</v>
      </c>
      <c r="J37" s="413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5.0580999999999996</v>
      </c>
      <c r="G38" s="327">
        <v>7000</v>
      </c>
      <c r="H38" s="327"/>
      <c r="I38" s="381">
        <f t="shared" ref="I38:I39" si="1">D38-G38</f>
        <v>0</v>
      </c>
      <c r="J38" s="413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>
        <v>1</v>
      </c>
      <c r="G39" s="327">
        <v>70</v>
      </c>
      <c r="H39" s="327"/>
      <c r="I39" s="381">
        <f t="shared" si="1"/>
        <v>-70</v>
      </c>
      <c r="J39" s="413">
        <v>35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414407</v>
      </c>
      <c r="F40" s="199">
        <f>F21+F24+F35+F36+F38+F39+F37</f>
        <v>5240.4468999999999</v>
      </c>
      <c r="G40" s="199">
        <f>G21+G24+G35+G36+G37+G38+G39</f>
        <v>386667.24729999999</v>
      </c>
      <c r="H40" s="199">
        <f>H26+H27+H28+H29+H33</f>
        <v>18566</v>
      </c>
      <c r="I40" s="308">
        <f>I21+I24+I35+I36+I37+I38+I39</f>
        <v>27739.752699999997</v>
      </c>
      <c r="J40" s="200">
        <f>J21+J24+J35+J36+J37+J38+J39</f>
        <v>380562.51170000009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104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114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78"/>
      <c r="E44" s="378"/>
      <c r="F44" s="378"/>
      <c r="G44" s="379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8" t="s">
        <v>1</v>
      </c>
      <c r="C47" s="429"/>
      <c r="D47" s="429"/>
      <c r="E47" s="429"/>
      <c r="F47" s="429"/>
      <c r="G47" s="429"/>
      <c r="H47" s="429"/>
      <c r="I47" s="429"/>
      <c r="J47" s="429"/>
      <c r="K47" s="430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15" t="s">
        <v>2</v>
      </c>
      <c r="D49" s="416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5" t="s">
        <v>8</v>
      </c>
      <c r="C55" s="426"/>
      <c r="D55" s="426"/>
      <c r="E55" s="426"/>
      <c r="F55" s="426"/>
      <c r="G55" s="426"/>
      <c r="H55" s="426"/>
      <c r="I55" s="426"/>
      <c r="J55" s="426"/>
      <c r="K55" s="427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48</v>
      </c>
      <c r="F56" s="196" t="str">
        <f>G20</f>
        <v>LANDET KVANTUM T.O.M UKE 48</v>
      </c>
      <c r="G56" s="196" t="str">
        <f>I20</f>
        <v>RESTKVOTER</v>
      </c>
      <c r="H56" s="197" t="str">
        <f>J20</f>
        <v>LANDET KVANTUM T.O.M. UKE 48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3" t="s">
        <v>35</v>
      </c>
      <c r="D57" s="435"/>
      <c r="E57" s="400">
        <v>133.14279999999999</v>
      </c>
      <c r="F57" s="358">
        <v>2088.1604000000002</v>
      </c>
      <c r="G57" s="440"/>
      <c r="H57" s="398">
        <v>1896.9436000000001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6"/>
      <c r="E58" s="385">
        <v>0.22600000000000001</v>
      </c>
      <c r="F58" s="405">
        <v>1758.2791999999999</v>
      </c>
      <c r="G58" s="441"/>
      <c r="H58" s="360">
        <v>1575.8348000000001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7"/>
      <c r="E59" s="401">
        <v>5.4999999999999997E-3</v>
      </c>
      <c r="F59" s="407">
        <v>87.104699999999994</v>
      </c>
      <c r="G59" s="442"/>
      <c r="H59" s="307">
        <v>129.33199999999999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2">
        <f>SUM(E61:E63)</f>
        <v>11.714500000000001</v>
      </c>
      <c r="F60" s="358">
        <f>F61+F62+F63</f>
        <v>7695.4698000000008</v>
      </c>
      <c r="G60" s="405">
        <f>D60-F60</f>
        <v>-595.46980000000076</v>
      </c>
      <c r="H60" s="361">
        <f>H61+H62+H63</f>
        <v>7327.4937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6">
        <v>0.88549999999999995</v>
      </c>
      <c r="F61" s="370">
        <v>3466.9458</v>
      </c>
      <c r="G61" s="370"/>
      <c r="H61" s="371">
        <v>3182.3822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6">
        <v>9.7520000000000007</v>
      </c>
      <c r="F62" s="370">
        <v>2923.549</v>
      </c>
      <c r="G62" s="370"/>
      <c r="H62" s="371">
        <v>2775.6388999999999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7">
        <v>1.077</v>
      </c>
      <c r="F63" s="388">
        <v>1304.9749999999999</v>
      </c>
      <c r="G63" s="388"/>
      <c r="H63" s="399">
        <v>1369.4726000000001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3"/>
      <c r="F64" s="395">
        <v>0.75219999999999998</v>
      </c>
      <c r="G64" s="395">
        <f>D64-F64</f>
        <v>84.247799999999998</v>
      </c>
      <c r="H64" s="237">
        <v>20.270299999999999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4"/>
      <c r="F65" s="406">
        <v>62.343600000000002</v>
      </c>
      <c r="G65" s="406"/>
      <c r="H65" s="303">
        <v>0.93310000000000004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145.08879999999999</v>
      </c>
      <c r="F66" s="203">
        <f>F57+F58+F59+F60+F64+F65</f>
        <v>11692.109900000001</v>
      </c>
      <c r="G66" s="203">
        <f>D66-F66</f>
        <v>532.89009999999871</v>
      </c>
      <c r="H66" s="211">
        <f>H57+H58+H59+H60+H64+H65</f>
        <v>10950.807500000001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8"/>
      <c r="D67" s="438"/>
      <c r="E67" s="438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8" t="s">
        <v>1</v>
      </c>
      <c r="C72" s="429"/>
      <c r="D72" s="429"/>
      <c r="E72" s="429"/>
      <c r="F72" s="429"/>
      <c r="G72" s="429"/>
      <c r="H72" s="429"/>
      <c r="I72" s="429"/>
      <c r="J72" s="429"/>
      <c r="K72" s="430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3" t="s">
        <v>2</v>
      </c>
      <c r="D74" s="424"/>
      <c r="E74" s="423" t="s">
        <v>20</v>
      </c>
      <c r="F74" s="431"/>
      <c r="G74" s="423" t="s">
        <v>21</v>
      </c>
      <c r="H74" s="424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39" t="s">
        <v>97</v>
      </c>
      <c r="D80" s="439"/>
      <c r="E80" s="439"/>
      <c r="F80" s="439"/>
      <c r="G80" s="439"/>
      <c r="H80" s="439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39"/>
      <c r="D81" s="439"/>
      <c r="E81" s="439"/>
      <c r="F81" s="439"/>
      <c r="G81" s="439"/>
      <c r="H81" s="439"/>
      <c r="I81" s="262"/>
      <c r="J81" s="262"/>
      <c r="K81" s="259"/>
      <c r="L81" s="262"/>
      <c r="M81" s="119"/>
    </row>
    <row r="82" spans="1:13" ht="14.1" customHeight="1" x14ac:dyDescent="0.25">
      <c r="B82" s="432" t="s">
        <v>8</v>
      </c>
      <c r="C82" s="433"/>
      <c r="D82" s="433"/>
      <c r="E82" s="433"/>
      <c r="F82" s="433"/>
      <c r="G82" s="433"/>
      <c r="H82" s="433"/>
      <c r="I82" s="433"/>
      <c r="J82" s="433"/>
      <c r="K82" s="434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48</v>
      </c>
      <c r="G84" s="196" t="str">
        <f>G20</f>
        <v>LANDET KVANTUM T.O.M UKE 48</v>
      </c>
      <c r="H84" s="196" t="str">
        <f>I20</f>
        <v>RESTKVOTER</v>
      </c>
      <c r="I84" s="197" t="str">
        <f>J20</f>
        <v>LANDET KVANTUM T.O.M. UKE 48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49319</v>
      </c>
      <c r="F85" s="339">
        <f>F87+F86</f>
        <v>307.9692</v>
      </c>
      <c r="G85" s="339">
        <f>G86+G87</f>
        <v>50137.495800000004</v>
      </c>
      <c r="H85" s="339">
        <f>H86+H87</f>
        <v>-818.49580000000242</v>
      </c>
      <c r="I85" s="340">
        <f>I86+I87</f>
        <v>42230.065199999997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48569</v>
      </c>
      <c r="F86" s="341">
        <v>304.68310000000002</v>
      </c>
      <c r="G86" s="341">
        <v>49865.483200000002</v>
      </c>
      <c r="H86" s="341">
        <f>E86-G86</f>
        <v>-1296.4832000000024</v>
      </c>
      <c r="I86" s="342">
        <v>41926.346299999997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>
        <v>3.2860999999999998</v>
      </c>
      <c r="G87" s="343">
        <v>272.01260000000002</v>
      </c>
      <c r="H87" s="343">
        <f>E87-G87</f>
        <v>477.98739999999998</v>
      </c>
      <c r="I87" s="344">
        <v>303.71890000000002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78407</v>
      </c>
      <c r="F88" s="339">
        <f t="shared" si="2"/>
        <v>923.87310000000014</v>
      </c>
      <c r="G88" s="339">
        <f t="shared" si="2"/>
        <v>53286.883600000001</v>
      </c>
      <c r="H88" s="339">
        <f>H89+H94+H95</f>
        <v>25120.116399999999</v>
      </c>
      <c r="I88" s="340">
        <f t="shared" si="2"/>
        <v>58808.383000000002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58920</v>
      </c>
      <c r="F89" s="345">
        <f t="shared" si="3"/>
        <v>690.12910000000011</v>
      </c>
      <c r="G89" s="345">
        <f t="shared" si="3"/>
        <v>36864.825499999999</v>
      </c>
      <c r="H89" s="345">
        <f>H90+H91+H92+H93</f>
        <v>22055.174500000001</v>
      </c>
      <c r="I89" s="346">
        <f t="shared" si="3"/>
        <v>44357.844499999999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17322</v>
      </c>
      <c r="F90" s="347">
        <v>168.96780000000001</v>
      </c>
      <c r="G90" s="347">
        <v>7196.7309999999998</v>
      </c>
      <c r="H90" s="347">
        <f t="shared" ref="H90:H96" si="4">E90-G90</f>
        <v>10125.269</v>
      </c>
      <c r="I90" s="348">
        <v>7808.4656000000004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16145</v>
      </c>
      <c r="F91" s="347">
        <v>230.17789999999999</v>
      </c>
      <c r="G91" s="347">
        <v>9732.6813000000002</v>
      </c>
      <c r="H91" s="347">
        <f t="shared" si="4"/>
        <v>6412.3186999999998</v>
      </c>
      <c r="I91" s="348">
        <v>11524.892400000001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17566</v>
      </c>
      <c r="F92" s="347">
        <v>263.2398</v>
      </c>
      <c r="G92" s="347">
        <v>11856.141799999999</v>
      </c>
      <c r="H92" s="347">
        <f t="shared" si="4"/>
        <v>5709.8582000000006</v>
      </c>
      <c r="I92" s="348">
        <v>12644.0911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7887</v>
      </c>
      <c r="F93" s="347">
        <v>27.743600000000001</v>
      </c>
      <c r="G93" s="347">
        <v>8079.2713999999996</v>
      </c>
      <c r="H93" s="347">
        <f t="shared" si="4"/>
        <v>-192.27139999999963</v>
      </c>
      <c r="I93" s="348">
        <v>12380.395399999999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13049</v>
      </c>
      <c r="F94" s="345">
        <v>189.52359999999999</v>
      </c>
      <c r="G94" s="345">
        <v>14218.2618</v>
      </c>
      <c r="H94" s="345">
        <f t="shared" si="4"/>
        <v>-1169.2618000000002</v>
      </c>
      <c r="I94" s="346">
        <v>11606.9162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6438</v>
      </c>
      <c r="F95" s="356">
        <v>44.220399999999998</v>
      </c>
      <c r="G95" s="356">
        <v>2203.7963</v>
      </c>
      <c r="H95" s="356">
        <f t="shared" si="4"/>
        <v>4234.2037</v>
      </c>
      <c r="I95" s="357">
        <v>2843.6223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2">
        <v>309</v>
      </c>
      <c r="E96" s="352">
        <v>309</v>
      </c>
      <c r="F96" s="352">
        <v>0.9425</v>
      </c>
      <c r="G96" s="352">
        <v>27.806899999999999</v>
      </c>
      <c r="H96" s="352">
        <f t="shared" si="4"/>
        <v>281.19310000000002</v>
      </c>
      <c r="I96" s="353">
        <v>25.9559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>
        <v>0.3412</v>
      </c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/>
      <c r="G98" s="327">
        <v>74</v>
      </c>
      <c r="H98" s="327">
        <f>D98-G98</f>
        <v>-74</v>
      </c>
      <c r="I98" s="334">
        <v>161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4">
        <f t="shared" si="6"/>
        <v>1233.1260000000004</v>
      </c>
      <c r="G99" s="414">
        <f t="shared" si="6"/>
        <v>103826.1863</v>
      </c>
      <c r="H99" s="226">
        <f>H85+H88+H96+H97+H98</f>
        <v>24508.813699999995</v>
      </c>
      <c r="I99" s="200">
        <f>I85+I88+I96+I97+I98</f>
        <v>101525.4041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115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8" t="s">
        <v>1</v>
      </c>
      <c r="C107" s="429"/>
      <c r="D107" s="429"/>
      <c r="E107" s="429"/>
      <c r="F107" s="429"/>
      <c r="G107" s="429"/>
      <c r="H107" s="429"/>
      <c r="I107" s="429"/>
      <c r="J107" s="429"/>
      <c r="K107" s="430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3" t="s">
        <v>2</v>
      </c>
      <c r="D109" s="424"/>
      <c r="E109" s="423" t="s">
        <v>20</v>
      </c>
      <c r="F109" s="424"/>
      <c r="G109" s="423" t="s">
        <v>21</v>
      </c>
      <c r="H109" s="424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103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5" t="s">
        <v>8</v>
      </c>
      <c r="C116" s="426"/>
      <c r="D116" s="426"/>
      <c r="E116" s="426"/>
      <c r="F116" s="426"/>
      <c r="G116" s="426"/>
      <c r="H116" s="426"/>
      <c r="I116" s="426"/>
      <c r="J116" s="426"/>
      <c r="K116" s="427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48</v>
      </c>
      <c r="G118" s="196" t="str">
        <f>G20</f>
        <v>LANDET KVANTUM T.O.M UKE 48</v>
      </c>
      <c r="H118" s="196" t="str">
        <f>I20</f>
        <v>RESTKVOTER</v>
      </c>
      <c r="I118" s="197" t="str">
        <f>J20</f>
        <v>LANDET KVANTUM T.O.M. UKE 48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110</v>
      </c>
      <c r="D119" s="238">
        <f>D120+D121+D122</f>
        <v>48557</v>
      </c>
      <c r="E119" s="384">
        <f>E120+E121+E122</f>
        <v>49668</v>
      </c>
      <c r="F119" s="238">
        <f>F120+F121+F122</f>
        <v>1569.8724999999999</v>
      </c>
      <c r="G119" s="238">
        <f>G120+G121+G122</f>
        <v>42291.823700000001</v>
      </c>
      <c r="H119" s="358">
        <f>E119-G119</f>
        <v>7376.1762999999992</v>
      </c>
      <c r="I119" s="361">
        <f>I120+I121+I122</f>
        <v>40036.217100000002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89">
        <v>40048</v>
      </c>
      <c r="F120" s="250">
        <v>1241.1115</v>
      </c>
      <c r="G120" s="250">
        <v>37387.188099999999</v>
      </c>
      <c r="H120" s="362">
        <f t="shared" ref="H120:H126" si="7">E120-G120</f>
        <v>2660.8119000000006</v>
      </c>
      <c r="I120" s="363">
        <v>34123.953300000001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89">
        <v>9120</v>
      </c>
      <c r="F121" s="250">
        <v>328.76100000000002</v>
      </c>
      <c r="G121" s="250">
        <v>4904.6355999999996</v>
      </c>
      <c r="H121" s="362">
        <f t="shared" si="7"/>
        <v>4215.3644000000004</v>
      </c>
      <c r="I121" s="363">
        <v>5912.2637999999997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0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31814</v>
      </c>
      <c r="F123" s="301">
        <v>0.46</v>
      </c>
      <c r="G123" s="301">
        <v>31550.9247</v>
      </c>
      <c r="H123" s="304">
        <f t="shared" si="7"/>
        <v>263.07530000000042</v>
      </c>
      <c r="I123" s="306">
        <v>28449.576000000001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51281</v>
      </c>
      <c r="F124" s="231">
        <f>F125+F130+F133</f>
        <v>1331.9293000000002</v>
      </c>
      <c r="G124" s="231">
        <f>G133+G130+G125</f>
        <v>44923.573300000004</v>
      </c>
      <c r="H124" s="366">
        <f t="shared" si="7"/>
        <v>6357.4266999999963</v>
      </c>
      <c r="I124" s="367">
        <f>I125+I130+I133</f>
        <v>46557.976000000002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109</v>
      </c>
      <c r="D125" s="394">
        <f>D126+D127+D128+D129</f>
        <v>38234</v>
      </c>
      <c r="E125" s="391">
        <f>E126+E127+E128+E129</f>
        <v>38170</v>
      </c>
      <c r="F125" s="394">
        <f>F126+F127+F128+F129</f>
        <v>1203.9522000000002</v>
      </c>
      <c r="G125" s="394">
        <f>G126+G127+G129+G128</f>
        <v>35269.916600000004</v>
      </c>
      <c r="H125" s="368">
        <f t="shared" si="7"/>
        <v>2900.0833999999959</v>
      </c>
      <c r="I125" s="369">
        <f>I126+I127+I128+I129</f>
        <v>36159.413800000002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12050</v>
      </c>
      <c r="F126" s="246">
        <v>234.76759999999999</v>
      </c>
      <c r="G126" s="246">
        <v>6396.0434999999998</v>
      </c>
      <c r="H126" s="370">
        <f t="shared" si="7"/>
        <v>5653.9565000000002</v>
      </c>
      <c r="I126" s="371">
        <v>7505.7667000000001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10841</v>
      </c>
      <c r="F127" s="246">
        <v>374.58920000000001</v>
      </c>
      <c r="G127" s="246">
        <v>9101.1031000000003</v>
      </c>
      <c r="H127" s="370">
        <f>E127-G127</f>
        <v>1739.8968999999997</v>
      </c>
      <c r="I127" s="371">
        <v>8686.0318000000007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9282</v>
      </c>
      <c r="F128" s="246">
        <v>531.70979999999997</v>
      </c>
      <c r="G128" s="246">
        <v>10052.305200000001</v>
      </c>
      <c r="H128" s="370">
        <f t="shared" ref="H128:H134" si="8">E128-G128</f>
        <v>-770.3052000000007</v>
      </c>
      <c r="I128" s="371">
        <v>9718.0030000000006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5997</v>
      </c>
      <c r="F129" s="246">
        <v>62.885599999999997</v>
      </c>
      <c r="G129" s="246">
        <v>9720.4647999999997</v>
      </c>
      <c r="H129" s="370">
        <f t="shared" si="8"/>
        <v>-3723.4647999999997</v>
      </c>
      <c r="I129" s="371">
        <v>10249.612300000001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2">
        <f>E131+E132</f>
        <v>6059</v>
      </c>
      <c r="F130" s="239"/>
      <c r="G130" s="239">
        <v>3751.2062999999998</v>
      </c>
      <c r="H130" s="372">
        <f t="shared" si="8"/>
        <v>2307.7937000000002</v>
      </c>
      <c r="I130" s="373">
        <v>3910.1696999999999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235">
        <v>5559</v>
      </c>
      <c r="F131" s="246"/>
      <c r="G131" s="246">
        <v>3687.4306999999999</v>
      </c>
      <c r="H131" s="370">
        <f t="shared" si="8"/>
        <v>1871.5693000000001</v>
      </c>
      <c r="I131" s="371">
        <v>3777.5405000000001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235">
        <v>500</v>
      </c>
      <c r="F132" s="246">
        <f>F130-F131</f>
        <v>0</v>
      </c>
      <c r="G132" s="246">
        <f>G130-G131</f>
        <v>63.77559999999994</v>
      </c>
      <c r="H132" s="370">
        <f t="shared" si="8"/>
        <v>436.22440000000006</v>
      </c>
      <c r="I132" s="371">
        <f>I130-I131</f>
        <v>132.62919999999986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3">
        <v>7052</v>
      </c>
      <c r="F133" s="263">
        <v>127.97709999999999</v>
      </c>
      <c r="G133" s="263">
        <v>5902.4503999999997</v>
      </c>
      <c r="H133" s="374">
        <f t="shared" si="8"/>
        <v>1149.5496000000003</v>
      </c>
      <c r="I133" s="375">
        <v>6488.3924999999999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>
        <v>0.56399999999999995</v>
      </c>
      <c r="G134" s="231">
        <v>7.2228000000000003</v>
      </c>
      <c r="H134" s="395">
        <f t="shared" si="8"/>
        <v>124.77719999999999</v>
      </c>
      <c r="I134" s="396">
        <v>103.80410000000001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76</v>
      </c>
      <c r="D135" s="302">
        <v>2000</v>
      </c>
      <c r="E135" s="305">
        <v>2000</v>
      </c>
      <c r="F135" s="302">
        <v>3.1377000000000002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/>
      <c r="G136" s="231">
        <v>220.52</v>
      </c>
      <c r="H136" s="236">
        <f>E136-G136</f>
        <v>29.47999999999999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>
        <v>15</v>
      </c>
      <c r="G137" s="229">
        <v>723</v>
      </c>
      <c r="H137" s="240">
        <f>E137-G137</f>
        <v>-723</v>
      </c>
      <c r="I137" s="303">
        <v>490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135145</v>
      </c>
      <c r="F138" s="188">
        <f>F119+F123+F124+F134+F135+F136+F137</f>
        <v>2920.9635000000003</v>
      </c>
      <c r="G138" s="188">
        <f>G119+G123+G124+G134+G135+G136+G137</f>
        <v>121717.06450000001</v>
      </c>
      <c r="H138" s="203">
        <f>E138-G138</f>
        <v>13427.935499999992</v>
      </c>
      <c r="I138" s="200">
        <f>I119+I123+I124+I134+I135+I136+I137</f>
        <v>117807.8002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377" t="s">
        <v>108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124" t="s">
        <v>107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 t="s">
        <v>116</v>
      </c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15" t="s">
        <v>2</v>
      </c>
      <c r="D148" s="416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99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100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101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48</v>
      </c>
      <c r="F157" s="70" t="str">
        <f>G20</f>
        <v>LANDET KVANTUM T.O.M UKE 48</v>
      </c>
      <c r="G157" s="70" t="str">
        <f>I20</f>
        <v>RESTKVOTER</v>
      </c>
      <c r="H157" s="93" t="str">
        <f>J20</f>
        <v>LANDET KVANTUM T.O.M. UKE 48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29.9193</v>
      </c>
      <c r="F158" s="185">
        <v>15957.88</v>
      </c>
      <c r="G158" s="185">
        <f>D158-F158</f>
        <v>1519.1200000000008</v>
      </c>
      <c r="H158" s="223">
        <v>17764.1486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9.4517000000000007</v>
      </c>
      <c r="G159" s="185">
        <f>D159-F159</f>
        <v>90.548299999999998</v>
      </c>
      <c r="H159" s="223">
        <v>20.012699999999999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29.9193</v>
      </c>
      <c r="F161" s="187">
        <f>SUM(F158:F160)</f>
        <v>15967.331699999999</v>
      </c>
      <c r="G161" s="187">
        <f>D161-F161</f>
        <v>1632.6683000000012</v>
      </c>
      <c r="H161" s="210">
        <f>SUM(H158:H160)</f>
        <v>17784.1613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20" t="s">
        <v>1</v>
      </c>
      <c r="C164" s="421"/>
      <c r="D164" s="421"/>
      <c r="E164" s="421"/>
      <c r="F164" s="421"/>
      <c r="G164" s="421"/>
      <c r="H164" s="421"/>
      <c r="I164" s="421"/>
      <c r="J164" s="421"/>
      <c r="K164" s="422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15" t="s">
        <v>2</v>
      </c>
      <c r="D166" s="416"/>
      <c r="E166" s="415" t="s">
        <v>56</v>
      </c>
      <c r="F166" s="416"/>
      <c r="G166" s="415" t="s">
        <v>57</v>
      </c>
      <c r="H166" s="416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7" t="s">
        <v>8</v>
      </c>
      <c r="C175" s="418"/>
      <c r="D175" s="418"/>
      <c r="E175" s="418"/>
      <c r="F175" s="418"/>
      <c r="G175" s="418"/>
      <c r="H175" s="418"/>
      <c r="I175" s="418"/>
      <c r="J175" s="418"/>
      <c r="K175" s="419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48</v>
      </c>
      <c r="G177" s="70" t="str">
        <f>G20</f>
        <v>LANDET KVANTUM T.O.M UKE 48</v>
      </c>
      <c r="H177" s="70" t="str">
        <f>I20</f>
        <v>RESTKVOTER</v>
      </c>
      <c r="I177" s="93" t="str">
        <f>J20</f>
        <v>LANDET KVANTUM T.O.M. UKE 48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105.92679999999999</v>
      </c>
      <c r="G178" s="232">
        <f t="shared" si="10"/>
        <v>40832.891199999998</v>
      </c>
      <c r="H178" s="312">
        <f t="shared" si="10"/>
        <v>-952.89119999999912</v>
      </c>
      <c r="I178" s="317">
        <f>I179+I180+I181+I182</f>
        <v>24343.295699999999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105</v>
      </c>
      <c r="D179" s="294">
        <v>24096</v>
      </c>
      <c r="E179" s="310">
        <v>25535</v>
      </c>
      <c r="F179" s="294"/>
      <c r="G179" s="294">
        <v>32067.148799999999</v>
      </c>
      <c r="H179" s="310">
        <f>E179-G179</f>
        <v>-6532.148799999999</v>
      </c>
      <c r="I179" s="315">
        <v>14907.7907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>
        <v>52.65</v>
      </c>
      <c r="G180" s="294">
        <v>2772.1659</v>
      </c>
      <c r="H180" s="310">
        <f t="shared" ref="H180:H182" si="11">E180-G180</f>
        <v>3873.8341</v>
      </c>
      <c r="I180" s="315">
        <v>2041.6197999999999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20.1264</v>
      </c>
      <c r="G181" s="294">
        <v>1899.5953999999999</v>
      </c>
      <c r="H181" s="310">
        <f t="shared" si="11"/>
        <v>-105.59539999999993</v>
      </c>
      <c r="I181" s="315">
        <v>2762.7851000000001</v>
      </c>
      <c r="J181" s="81"/>
      <c r="K181" s="58"/>
      <c r="L181" s="194"/>
      <c r="M181" s="194"/>
    </row>
    <row r="182" spans="1:13" ht="14.1" customHeight="1" thickBot="1" x14ac:dyDescent="0.3">
      <c r="B182" s="50"/>
      <c r="C182" s="408" t="s">
        <v>49</v>
      </c>
      <c r="D182" s="409">
        <v>5883</v>
      </c>
      <c r="E182" s="410">
        <v>5905</v>
      </c>
      <c r="F182" s="409">
        <v>33.150399999999998</v>
      </c>
      <c r="G182" s="409">
        <v>4093.9811</v>
      </c>
      <c r="H182" s="410">
        <f t="shared" si="11"/>
        <v>1811.0189</v>
      </c>
      <c r="I182" s="411">
        <v>4631.1000999999997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>
        <v>5.976</v>
      </c>
      <c r="G183" s="295">
        <v>2635.3816000000002</v>
      </c>
      <c r="H183" s="314">
        <f>E183-G183</f>
        <v>2864.6183999999998</v>
      </c>
      <c r="I183" s="319">
        <v>2333.2244000000001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155.76320000000001</v>
      </c>
      <c r="G184" s="232">
        <f>G185+G186</f>
        <v>5442.2978000000003</v>
      </c>
      <c r="H184" s="312">
        <f>E184-G184</f>
        <v>2557.7021999999997</v>
      </c>
      <c r="I184" s="317">
        <f>I185+I186</f>
        <v>4189.9476999999997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/>
      <c r="G185" s="294">
        <v>1759.7289000000001</v>
      </c>
      <c r="H185" s="310"/>
      <c r="I185" s="315">
        <v>1121.1098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155.76320000000001</v>
      </c>
      <c r="G186" s="234">
        <v>3682.5689000000002</v>
      </c>
      <c r="H186" s="313"/>
      <c r="I186" s="318">
        <v>3068.8379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>
        <v>2.4E-2</v>
      </c>
      <c r="G187" s="295">
        <v>14.636100000000001</v>
      </c>
      <c r="H187" s="314">
        <f>E187-G187</f>
        <v>-4.6361000000000008</v>
      </c>
      <c r="I187" s="319">
        <v>1.4986999999999999</v>
      </c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>
        <v>18.109500000000001</v>
      </c>
      <c r="G188" s="233">
        <v>93.594899999999996</v>
      </c>
      <c r="H188" s="311">
        <f>D188-G188</f>
        <v>-93.594899999999996</v>
      </c>
      <c r="I188" s="316">
        <v>106.1288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285.79950000000002</v>
      </c>
      <c r="G189" s="188">
        <f>G178+G183+G184+G187+G188</f>
        <v>49018.801599999999</v>
      </c>
      <c r="H189" s="203">
        <f>H178+H183+H184+H187+H188</f>
        <v>4371.1984000000011</v>
      </c>
      <c r="I189" s="200">
        <f>I178+I183+I184+I187+I188</f>
        <v>30974.095299999997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7" t="s">
        <v>106</v>
      </c>
      <c r="D190" s="67"/>
      <c r="E190" s="67"/>
      <c r="F190" s="67"/>
      <c r="G190" s="67"/>
      <c r="H190" s="376"/>
      <c r="I190" s="376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20" t="s">
        <v>1</v>
      </c>
      <c r="C194" s="421"/>
      <c r="D194" s="421"/>
      <c r="E194" s="421"/>
      <c r="F194" s="421"/>
      <c r="G194" s="421"/>
      <c r="H194" s="421"/>
      <c r="I194" s="421"/>
      <c r="J194" s="421"/>
      <c r="K194" s="422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15" t="s">
        <v>2</v>
      </c>
      <c r="D196" s="416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102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7" t="s">
        <v>8</v>
      </c>
      <c r="C204" s="418"/>
      <c r="D204" s="418"/>
      <c r="E204" s="418"/>
      <c r="F204" s="418"/>
      <c r="G204" s="418"/>
      <c r="H204" s="418"/>
      <c r="I204" s="418"/>
      <c r="J204" s="418"/>
      <c r="K204" s="419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48</v>
      </c>
      <c r="F206" s="70" t="str">
        <f>G20</f>
        <v>LANDET KVANTUM T.O.M UKE 48</v>
      </c>
      <c r="G206" s="70" t="str">
        <f>I20</f>
        <v>RESTKVOTER</v>
      </c>
      <c r="H206" s="93" t="str">
        <f>J20</f>
        <v>LANDET KVANTUM T.O.M. UKE 48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10.6747</v>
      </c>
      <c r="F207" s="185">
        <v>963.53750000000002</v>
      </c>
      <c r="G207" s="185"/>
      <c r="H207" s="223">
        <v>1286.3242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86.542599999999993</v>
      </c>
      <c r="F208" s="185">
        <v>4390.7717000000002</v>
      </c>
      <c r="G208" s="185"/>
      <c r="H208" s="223">
        <v>4083.2408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>
        <v>0.4083</v>
      </c>
      <c r="F209" s="186">
        <v>8.4605999999999995</v>
      </c>
      <c r="G209" s="186"/>
      <c r="H209" s="224">
        <v>0.14749999999999999</v>
      </c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>
        <v>0.20319999999999999</v>
      </c>
      <c r="F210" s="186">
        <v>11.694699999999999</v>
      </c>
      <c r="G210" s="186"/>
      <c r="H210" s="224">
        <v>27.366599999999998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97.828799999999987</v>
      </c>
      <c r="F211" s="187">
        <f>SUM(F207:F210)</f>
        <v>5374.464500000001</v>
      </c>
      <c r="G211" s="187">
        <f>D211-F211</f>
        <v>910.53549999999905</v>
      </c>
      <c r="H211" s="210">
        <f>H207+H208+H209+H210</f>
        <v>5397.0791000000008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48
&amp;"-,Normal"&amp;11(iht. motatte landings- og sluttsedler fra fiskesalgslagene; alle tallstørrelser i hele tonn)&amp;R05.12.2017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UKE_48_2017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2017-11-29T09:15:01Z</cp:lastPrinted>
  <dcterms:created xsi:type="dcterms:W3CDTF">2011-07-06T12:13:20Z</dcterms:created>
  <dcterms:modified xsi:type="dcterms:W3CDTF">2017-12-05T10:50:45Z</dcterms:modified>
</cp:coreProperties>
</file>