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100" tabRatio="413"/>
  </bookViews>
  <sheets>
    <sheet name="UKE_4_2020" sheetId="1" r:id="rId1"/>
  </sheets>
  <definedNames>
    <definedName name="Z_14D440E4_F18A_4F78_9989_38C1B133222D_.wvu.Cols" localSheetId="0" hidden="1">UKE_4_2020!#REF!</definedName>
    <definedName name="Z_14D440E4_F18A_4F78_9989_38C1B133222D_.wvu.PrintArea" localSheetId="0" hidden="1">UKE_4_2020!$B$1:$M$249</definedName>
    <definedName name="Z_14D440E4_F18A_4F78_9989_38C1B133222D_.wvu.Rows" localSheetId="0" hidden="1">UKE_4_2020!$361:$1048576,UKE_4_2020!$250:$360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D53" i="1" l="1"/>
  <c r="J32" i="1" l="1"/>
  <c r="G32" i="1"/>
  <c r="F32" i="1"/>
  <c r="D208" i="1" l="1"/>
  <c r="D161" i="1" l="1"/>
  <c r="D152" i="1"/>
  <c r="E136" i="1"/>
  <c r="E135" i="1"/>
  <c r="E134" i="1"/>
  <c r="E131" i="1"/>
  <c r="D130" i="1"/>
  <c r="E125" i="1"/>
  <c r="E124" i="1" s="1"/>
  <c r="D125" i="1"/>
  <c r="D124" i="1" s="1"/>
  <c r="E119" i="1"/>
  <c r="E138" i="1" s="1"/>
  <c r="D119" i="1"/>
  <c r="H113" i="1"/>
  <c r="F113" i="1"/>
  <c r="D113" i="1"/>
  <c r="D138" i="1" l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0" i="1"/>
  <c r="H66" i="1" s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6" i="1"/>
  <c r="H135" i="1"/>
  <c r="H134" i="1"/>
  <c r="H133" i="1"/>
  <c r="H131" i="1"/>
  <c r="H127" i="1"/>
  <c r="H128" i="1"/>
  <c r="H129" i="1"/>
  <c r="H126" i="1"/>
  <c r="H123" i="1"/>
  <c r="H122" i="1"/>
  <c r="H121" i="1"/>
  <c r="H120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G31" i="1"/>
  <c r="G23" i="1" s="1"/>
  <c r="I138" i="1" l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61" i="1"/>
  <c r="G60" i="1"/>
  <c r="G138" i="1" l="1"/>
  <c r="H138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4" i="1"/>
  <c r="J20" i="1"/>
  <c r="G20" i="1"/>
  <c r="G39" i="1" s="1"/>
  <c r="F20" i="1"/>
  <c r="I39" i="1" l="1"/>
  <c r="E99" i="1"/>
  <c r="F39" i="1"/>
  <c r="I99" i="1"/>
  <c r="H99" i="1"/>
  <c r="G99" i="1"/>
  <c r="F99" i="1"/>
  <c r="J23" i="1"/>
  <c r="J39" i="1" s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<sst xmlns="http://schemas.openxmlformats.org/spreadsheetml/2006/main" count="256" uniqueCount="133">
  <si>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</si>
  <si>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</si>
  <si>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</si>
  <si>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</si>
  <si>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</si>
  <si>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</si>
  <si>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</si>
  <si>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</si>
  <si>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</si>
  <si>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</si>
  <si>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</si>
  <si>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</si>
  <si>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</si>
  <si>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</si>
  <si>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</si>
  <si>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</si>
  <si>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</si>
  <si>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</si>
  <si>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</si>
  <si>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</si>
  <si>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</si>
  <si>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</si>
  <si>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</si>
  <si>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</si>
  <si>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</si>
  <si>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</si>
  <si>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</si>
  <si>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</si>
  <si>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</si>
  <si>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</si>
  <si>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</si>
  <si>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</si>
  <si>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</si>
  <si>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</si>
  <si>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</si>
  <si>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</si>
  <si>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</si>
  <si>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</si>
  <si>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</si>
  <si>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</si>
  <si>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</si>
  <si>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</si>
  <si>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</si>
  <si>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</si>
  <si>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</si>
  <si>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</si>
  <si>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</si>
  <si>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</si>
  <si>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</si>
  <si>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</si>
  <si>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</si>
  <si>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</si>
  <si>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</si>
  <si>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</si>
  <si>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</si>
  <si>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</si>
  <si>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</si>
  <si>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</si>
  <si>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</si>
  <si>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</si>
  <si>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</si>
  <si>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</si>
  <si>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</si>
  <si>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</si>
  <si>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</si>
  <si>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</si>
  <si>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</si>
  <si>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</si>
  <si>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</si>
  <si>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</si>
  <si>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</si>
  <si>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</si>
  <si>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</si>
  <si>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</si>
  <si>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</si>
  <si>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</si>
  <si>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</si>
  <si>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</si>
  <si>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</si>
  <si>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</si>
  <si>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</si>
  <si>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</si>
  <si>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</si>
  <si>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</si>
  <si>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</si>
  <si>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</si>
  <si>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</si>
  <si>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</si>
  <si>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</si>
  <si>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</si>
  <si>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</si>
  <si>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</si>
  <si>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</si>
  <si>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</si>
  <si>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</si>
  <si>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</si>
  <si>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</si>
  <si>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</si>
  <si>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</si>
  <si>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</si>
  <si>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</si>
  <si>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</si>
  <si>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</si>
  <si>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</si>
  <si>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</si>
  <si>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</si>
  <si>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</si>
  <si>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</si>
  <si>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</si>
  <si>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</si>
  <si>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LANDET KVANTUM UKE 4</t>
  </si>
  <si>
    <t>LANDET KVANTUM T.O.M UKE 4</t>
  </si>
  <si>
    <t>LANDET KVANTUM T.O.M. UKE 4 2019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</si>
  <si>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</si>
  <si>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</si>
  <si>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</si>
  <si>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</si>
  <si>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</si>
  <si>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</si>
  <si>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</si>
  <si>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</si>
  <si>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</si>
  <si>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</si>
  <si>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</si>
  <si>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</si>
  <si>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</si>
  <si>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</si>
  <si>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</si>
  <si>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</si>
  <si>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</si>
  <si>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 xml:space="preserve">3 </t>
    </r>
    <r>
      <rPr>
        <sz val="9"/>
        <color theme="1"/>
        <rFont val="Calibri"/>
        <family val="2"/>
      </rPr>
      <t>Registrert rekreasjonsfiske utgjør 14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</si>
  <si>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14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</si>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</sst>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 2" xfId="2"/>
    <cellStyle name="Dårleg" xfId="18" builtinId="27" customBuiltin="1"/>
    <cellStyle name="Dårlig 2" xfId="3"/>
    <cellStyle name="Forklara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 2" xfId="5"/>
    <cellStyle name="Kontrollcelle" xfId="24" builtinId="23" customBuiltin="1"/>
    <cellStyle name="Kopla celle" xfId="23" builtinId="24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je" xfId="1" builtinId="3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 1" xfId="29" builtinId="29" customBuiltin="1"/>
    <cellStyle name="Uthevingsfarge 2" xfId="33" builtinId="33" customBuiltin="1"/>
    <cellStyle name="Uthevingsfarge 3" xfId="37" builtinId="37" customBuiltin="1"/>
    <cellStyle name="Uthevingsfarge 4" xfId="41" builtinId="41" customBuiltin="1"/>
    <cellStyle name="Uthevingsfarge 5" xfId="45" builtinId="45" customBuiltin="1"/>
    <cellStyle name="Uthevingsfarge 6" xfId="49" builtinId="49" customBuiltin="1"/>
    <cellStyle name="Utrekning" xfId="22" builtinId="22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H201" sqref="H201"/>
    </sheetView>
  </sheetViews>
  <sheetFormatPr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28" t="s">
        <v>102</v>
      </c>
      <c r="C2" s="429"/>
      <c r="D2" s="429"/>
      <c r="E2" s="429"/>
      <c r="F2" s="429"/>
      <c r="G2" s="429"/>
      <c r="H2" s="429"/>
      <c r="I2" s="429"/>
      <c r="J2" s="429"/>
      <c r="K2" s="430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1"/>
      <c r="C7" s="432"/>
      <c r="D7" s="432"/>
      <c r="E7" s="432"/>
      <c r="F7" s="432"/>
      <c r="G7" s="432"/>
      <c r="H7" s="432"/>
      <c r="I7" s="432"/>
      <c r="J7" s="432"/>
      <c r="K7" s="43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4" t="s">
        <v>2</v>
      </c>
      <c r="D9" s="435"/>
      <c r="E9" s="434" t="s">
        <v>20</v>
      </c>
      <c r="F9" s="435"/>
      <c r="G9" s="434" t="s">
        <v>21</v>
      </c>
      <c r="H9" s="435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6" t="s">
        <v>8</v>
      </c>
      <c r="C17" s="437"/>
      <c r="D17" s="437"/>
      <c r="E17" s="437"/>
      <c r="F17" s="437"/>
      <c r="G17" s="437"/>
      <c r="H17" s="437"/>
      <c r="I17" s="437"/>
      <c r="J17" s="437"/>
      <c r="K17" s="438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110</v>
      </c>
      <c r="G19" s="326" t="s">
        <v>111</v>
      </c>
      <c r="H19" s="326" t="s">
        <v>69</v>
      </c>
      <c r="I19" s="326" t="s">
        <v>62</v>
      </c>
      <c r="J19" s="327" t="s">
        <v>112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3486.95955</v>
      </c>
      <c r="G20" s="328">
        <f>G21+G22</f>
        <v>7761.7515300000005</v>
      </c>
      <c r="H20" s="328"/>
      <c r="I20" s="328">
        <f>I22+I21</f>
        <v>94498.248470000006</v>
      </c>
      <c r="J20" s="329">
        <f>J22+J21</f>
        <v>9361.6776800000007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102244</v>
      </c>
      <c r="E21" s="315">
        <v>101459</v>
      </c>
      <c r="F21" s="330">
        <v>3486.95955</v>
      </c>
      <c r="G21" s="330">
        <v>7730.5800300000001</v>
      </c>
      <c r="H21" s="330"/>
      <c r="I21" s="330">
        <f>E21-G21</f>
        <v>93728.419970000003</v>
      </c>
      <c r="J21" s="331">
        <v>9360.8481800000009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801</v>
      </c>
      <c r="F22" s="332"/>
      <c r="G22" s="332">
        <v>31.171500000000002</v>
      </c>
      <c r="H22" s="332"/>
      <c r="I22" s="330">
        <f>E22-G22</f>
        <v>769.82849999999996</v>
      </c>
      <c r="J22" s="331">
        <v>0.82950000000000002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5335.4845700000005</v>
      </c>
      <c r="G23" s="328">
        <f>G24+G30+G31</f>
        <v>11025.6055</v>
      </c>
      <c r="H23" s="328"/>
      <c r="I23" s="328">
        <f>I24+I30+I31</f>
        <v>197372.39449999999</v>
      </c>
      <c r="J23" s="329">
        <f>J24+J30+J31</f>
        <v>12292.34208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2888.5087800000001</v>
      </c>
      <c r="G24" s="334">
        <f>G25+G26+G27+G28</f>
        <v>7432.8889299999992</v>
      </c>
      <c r="H24" s="334"/>
      <c r="I24" s="334">
        <f>I25+I26+I27+I28+I29</f>
        <v>153735.11106999998</v>
      </c>
      <c r="J24" s="335">
        <f>J25+J26+J27+J28+J29</f>
        <v>8335.0052699999997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40115</v>
      </c>
      <c r="E25" s="317">
        <v>37955</v>
      </c>
      <c r="F25" s="336">
        <v>388.73007000000001</v>
      </c>
      <c r="G25" s="336">
        <v>1555.64284</v>
      </c>
      <c r="H25" s="336"/>
      <c r="I25" s="336">
        <f>E25-G25+H25</f>
        <v>36399.35716</v>
      </c>
      <c r="J25" s="337">
        <v>2411.9924900000001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44127</v>
      </c>
      <c r="E26" s="317">
        <v>40781</v>
      </c>
      <c r="F26" s="336">
        <v>1151.5980500000001</v>
      </c>
      <c r="G26" s="336">
        <v>3257.57843</v>
      </c>
      <c r="H26" s="336"/>
      <c r="I26" s="336">
        <f>E26-G26+H26</f>
        <v>37523.421569999999</v>
      </c>
      <c r="J26" s="337">
        <v>3458.4479799999999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41044</v>
      </c>
      <c r="E27" s="317">
        <v>41211</v>
      </c>
      <c r="F27" s="336">
        <v>1117.2176999999999</v>
      </c>
      <c r="G27" s="336">
        <v>2175.05942</v>
      </c>
      <c r="H27" s="336"/>
      <c r="I27" s="336">
        <f>E27-G27+H27</f>
        <v>39035.940580000002</v>
      </c>
      <c r="J27" s="337">
        <v>2176.4804199999999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82</v>
      </c>
      <c r="D28" s="317">
        <v>29866</v>
      </c>
      <c r="E28" s="317">
        <v>27635</v>
      </c>
      <c r="F28" s="336">
        <v>230.96296000000001</v>
      </c>
      <c r="G28" s="336">
        <v>444.60824000000002</v>
      </c>
      <c r="H28" s="336"/>
      <c r="I28" s="336">
        <f>E28-G28+H28</f>
        <v>27190.391759999999</v>
      </c>
      <c r="J28" s="337">
        <v>288.08438000000001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27228</v>
      </c>
      <c r="E30" s="316">
        <v>27449</v>
      </c>
      <c r="F30" s="334">
        <v>2405.1163900000001</v>
      </c>
      <c r="G30" s="334">
        <v>3373.8273899999999</v>
      </c>
      <c r="H30" s="336"/>
      <c r="I30" s="402">
        <f>E30-G30</f>
        <v>24075.172610000001</v>
      </c>
      <c r="J30" s="335">
        <v>3541.58869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41.859400000000001</v>
      </c>
      <c r="G31" s="334">
        <f>G32</f>
        <v>218.88918000000001</v>
      </c>
      <c r="H31" s="336"/>
      <c r="I31" s="334">
        <f>I32+I33</f>
        <v>19562.110820000002</v>
      </c>
      <c r="J31" s="335">
        <f>J32</f>
        <v>415.74811999999997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18330</v>
      </c>
      <c r="E32" s="317">
        <v>17911</v>
      </c>
      <c r="F32" s="336">
        <f>41.8594-F36</f>
        <v>41.859400000000001</v>
      </c>
      <c r="G32" s="336">
        <f>218.88918-G36</f>
        <v>218.88918000000001</v>
      </c>
      <c r="H32" s="336"/>
      <c r="I32" s="336">
        <f>E32-G32+H32</f>
        <v>17692.110820000002</v>
      </c>
      <c r="J32" s="337">
        <f>415.74812-J36</f>
        <v>415.74811999999997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114</v>
      </c>
      <c r="D34" s="396">
        <v>2500</v>
      </c>
      <c r="E34" s="396">
        <v>2500</v>
      </c>
      <c r="F34" s="341"/>
      <c r="G34" s="341"/>
      <c r="H34" s="341"/>
      <c r="I34" s="370">
        <f t="shared" si="0"/>
        <v>2500</v>
      </c>
      <c r="J34" s="371"/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933</v>
      </c>
      <c r="E35" s="319">
        <v>933</v>
      </c>
      <c r="F35" s="341">
        <v>2.61</v>
      </c>
      <c r="G35" s="341">
        <v>15.682499999999999</v>
      </c>
      <c r="H35" s="320"/>
      <c r="I35" s="370">
        <f t="shared" si="0"/>
        <v>917.3175</v>
      </c>
      <c r="J35" s="394">
        <v>17.678999999999998</v>
      </c>
      <c r="K35" s="128"/>
      <c r="L35" s="156"/>
      <c r="M35" s="156"/>
    </row>
    <row r="36" spans="1:13" ht="17.25" customHeight="1" thickBot="1" x14ac:dyDescent="0.3">
      <c r="B36" s="119"/>
      <c r="C36" s="173" t="s">
        <v>115</v>
      </c>
      <c r="D36" s="319">
        <v>3000</v>
      </c>
      <c r="E36" s="319">
        <v>3000</v>
      </c>
      <c r="F36" s="320"/>
      <c r="G36" s="320"/>
      <c r="H36" s="369"/>
      <c r="I36" s="370">
        <f t="shared" si="0"/>
        <v>3000</v>
      </c>
      <c r="J36" s="394"/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3.8241399999999999</v>
      </c>
      <c r="G37" s="320">
        <v>7000</v>
      </c>
      <c r="H37" s="320"/>
      <c r="I37" s="370">
        <f t="shared" si="0"/>
        <v>0</v>
      </c>
      <c r="J37" s="394">
        <v>14.94435</v>
      </c>
      <c r="K37" s="128"/>
      <c r="L37" s="156"/>
      <c r="M37" s="156"/>
    </row>
    <row r="38" spans="1:13" ht="14.1" customHeight="1" thickBot="1" x14ac:dyDescent="0.3">
      <c r="B38" s="119"/>
      <c r="C38" s="152" t="s">
        <v>117</v>
      </c>
      <c r="D38" s="319">
        <v>0</v>
      </c>
      <c r="E38" s="319">
        <v>0</v>
      </c>
      <c r="F38" s="320"/>
      <c r="G38" s="320">
        <v>6</v>
      </c>
      <c r="H38" s="320"/>
      <c r="I38" s="370">
        <f t="shared" si="0"/>
        <v>-6</v>
      </c>
      <c r="J38" s="394">
        <v>19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8828.8782600000013</v>
      </c>
      <c r="G39" s="197">
        <f>G20+G23+G34+G35+G36+G37+G38</f>
        <v>25809.039529999998</v>
      </c>
      <c r="H39" s="197">
        <f>H25+H26+H27+H28+H32</f>
        <v>0</v>
      </c>
      <c r="I39" s="302">
        <f>I20+I23+I34+I35+I36+I37+I38</f>
        <v>298281.96046999999</v>
      </c>
      <c r="J39" s="198">
        <f>J20+J23+J34+J35+J36+J37+J38</f>
        <v>21705.643110000005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113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119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25">
      <c r="B43" s="122"/>
      <c r="C43" s="202" t="s">
        <v>116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118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31" t="s">
        <v>1</v>
      </c>
      <c r="C47" s="432"/>
      <c r="D47" s="432"/>
      <c r="E47" s="432"/>
      <c r="F47" s="432"/>
      <c r="G47" s="432"/>
      <c r="H47" s="432"/>
      <c r="I47" s="432"/>
      <c r="J47" s="432"/>
      <c r="K47" s="43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3" t="s">
        <v>2</v>
      </c>
      <c r="D49" s="42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6" t="s">
        <v>8</v>
      </c>
      <c r="C55" s="437"/>
      <c r="D55" s="437"/>
      <c r="E55" s="437"/>
      <c r="F55" s="437"/>
      <c r="G55" s="437"/>
      <c r="H55" s="437"/>
      <c r="I55" s="437"/>
      <c r="J55" s="437"/>
      <c r="K55" s="438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4</v>
      </c>
      <c r="F56" s="194" t="str">
        <f>G19</f>
        <v>LANDET KVANTUM T.O.M UKE 4</v>
      </c>
      <c r="G56" s="194" t="str">
        <f>I19</f>
        <v>RESTKVOTER</v>
      </c>
      <c r="H56" s="195" t="str">
        <f>J19</f>
        <v>LANDET KVANTUM T.O.M. UKE 4 2019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45">
        <v>5386</v>
      </c>
      <c r="E57" s="382">
        <v>9.7044999999999995</v>
      </c>
      <c r="F57" s="347">
        <v>28.185890000000001</v>
      </c>
      <c r="G57" s="447">
        <f>D57-F57-F58</f>
        <v>5351.7838000000002</v>
      </c>
      <c r="H57" s="380">
        <v>60.570239999999998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46"/>
      <c r="E58" s="373">
        <v>6.0303100000000001</v>
      </c>
      <c r="F58" s="387">
        <v>6.0303100000000001</v>
      </c>
      <c r="G58" s="448"/>
      <c r="H58" s="349">
        <v>36.031709999999997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76</v>
      </c>
      <c r="D59" s="396">
        <v>200</v>
      </c>
      <c r="E59" s="383">
        <v>0.86250000000000004</v>
      </c>
      <c r="F59" s="389">
        <v>0.88009999999999999</v>
      </c>
      <c r="G59" s="397">
        <f>D59-F59</f>
        <v>199.1199</v>
      </c>
      <c r="H59" s="301">
        <v>1.04599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8078</v>
      </c>
      <c r="E60" s="384">
        <f>E61+E62+E63</f>
        <v>0.38525999999999999</v>
      </c>
      <c r="F60" s="347">
        <f>F61+F62+F63</f>
        <v>2.92774</v>
      </c>
      <c r="G60" s="387">
        <f>D60-F60</f>
        <v>8075.0722599999999</v>
      </c>
      <c r="H60" s="350">
        <f>H61+H62+H63</f>
        <v>5.1090499999999999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1.46E-2</v>
      </c>
      <c r="F61" s="359">
        <v>0.1047</v>
      </c>
      <c r="G61" s="359"/>
      <c r="H61" s="360">
        <v>3.9419499999999998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0.19946</v>
      </c>
      <c r="F62" s="359">
        <v>0.52624000000000004</v>
      </c>
      <c r="G62" s="359"/>
      <c r="H62" s="360">
        <v>0.91669999999999996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0.17119999999999999</v>
      </c>
      <c r="F63" s="376">
        <v>2.2968000000000002</v>
      </c>
      <c r="G63" s="376"/>
      <c r="H63" s="381">
        <v>0.25040000000000001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16.982569999999999</v>
      </c>
      <c r="F66" s="200">
        <f>F57+F58+F59+F60+F64+F65</f>
        <v>38.024039999999999</v>
      </c>
      <c r="G66" s="200">
        <f>D66-F66</f>
        <v>13716.97596</v>
      </c>
      <c r="H66" s="208">
        <f>H57+H58+H59+H60+H64+H65</f>
        <v>102.82133999999999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4" t="s">
        <v>123</v>
      </c>
      <c r="D67" s="444"/>
      <c r="E67" s="444"/>
      <c r="F67" s="444"/>
      <c r="G67" s="444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31" t="s">
        <v>1</v>
      </c>
      <c r="C72" s="432"/>
      <c r="D72" s="432"/>
      <c r="E72" s="432"/>
      <c r="F72" s="432"/>
      <c r="G72" s="432"/>
      <c r="H72" s="432"/>
      <c r="I72" s="432"/>
      <c r="J72" s="432"/>
      <c r="K72" s="43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4" t="s">
        <v>2</v>
      </c>
      <c r="D74" s="435"/>
      <c r="E74" s="434" t="s">
        <v>20</v>
      </c>
      <c r="F74" s="439"/>
      <c r="G74" s="434" t="s">
        <v>21</v>
      </c>
      <c r="H74" s="435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.75" thickBot="1" x14ac:dyDescent="0.3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3"/>
      <c r="D80" s="443"/>
      <c r="E80" s="443"/>
      <c r="F80" s="443"/>
      <c r="G80" s="443"/>
      <c r="H80" s="443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3"/>
      <c r="D81" s="443"/>
      <c r="E81" s="443"/>
      <c r="F81" s="443"/>
      <c r="G81" s="443"/>
      <c r="H81" s="443"/>
      <c r="I81" s="256"/>
      <c r="J81" s="256"/>
      <c r="K81" s="253"/>
      <c r="L81" s="256"/>
      <c r="M81" s="118"/>
    </row>
    <row r="82" spans="1:13" ht="14.1" customHeight="1" x14ac:dyDescent="0.25">
      <c r="B82" s="440" t="s">
        <v>8</v>
      </c>
      <c r="C82" s="441"/>
      <c r="D82" s="441"/>
      <c r="E82" s="441"/>
      <c r="F82" s="441"/>
      <c r="G82" s="441"/>
      <c r="H82" s="441"/>
      <c r="I82" s="441"/>
      <c r="J82" s="441"/>
      <c r="K82" s="442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4</v>
      </c>
      <c r="G84" s="194" t="str">
        <f>G19</f>
        <v>LANDET KVANTUM T.O.M UKE 4</v>
      </c>
      <c r="H84" s="194" t="str">
        <f>I19</f>
        <v>RESTKVOTER</v>
      </c>
      <c r="I84" s="195" t="str">
        <f>J19</f>
        <v>LANDET KVANTUM T.O.M. UKE 4 2019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610.93003999999996</v>
      </c>
      <c r="G85" s="328">
        <f>G86+G87</f>
        <v>938.07623999999998</v>
      </c>
      <c r="H85" s="328">
        <f>H86+H87</f>
        <v>36754.923760000005</v>
      </c>
      <c r="I85" s="329">
        <f>I86+I87</f>
        <v>877.06849999999997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38396</v>
      </c>
      <c r="E86" s="315">
        <v>36868</v>
      </c>
      <c r="F86" s="330">
        <v>610.93003999999996</v>
      </c>
      <c r="G86" s="330">
        <v>929.22964000000002</v>
      </c>
      <c r="H86" s="330">
        <f>E86-G86</f>
        <v>35938.770360000002</v>
      </c>
      <c r="I86" s="331">
        <v>877.02369999999996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8.8466000000000005</v>
      </c>
      <c r="H87" s="332">
        <f>E87-G87</f>
        <v>816.15340000000003</v>
      </c>
      <c r="I87" s="333">
        <v>4.48E-2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1247.1890899999999</v>
      </c>
      <c r="G88" s="328">
        <f t="shared" si="2"/>
        <v>2519.0497599999999</v>
      </c>
      <c r="H88" s="328">
        <f>H89+H94+H95</f>
        <v>66511.950240000006</v>
      </c>
      <c r="I88" s="329">
        <f t="shared" si="2"/>
        <v>3034.1948599999996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647.59433999999999</v>
      </c>
      <c r="G89" s="334">
        <f t="shared" si="4"/>
        <v>1667.2978500000002</v>
      </c>
      <c r="H89" s="334">
        <f>H90+H91+H92+H93</f>
        <v>51374.702150000005</v>
      </c>
      <c r="I89" s="335">
        <f t="shared" si="4"/>
        <v>1623.8887599999998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12994</v>
      </c>
      <c r="E90" s="317">
        <v>14541</v>
      </c>
      <c r="F90" s="336">
        <v>85.564909999999998</v>
      </c>
      <c r="G90" s="336">
        <v>332.07727</v>
      </c>
      <c r="H90" s="336">
        <f t="shared" ref="H90:H98" si="5">E90-G90</f>
        <v>14208.92273</v>
      </c>
      <c r="I90" s="337">
        <v>590.79395999999997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13406</v>
      </c>
      <c r="E91" s="317">
        <v>14922</v>
      </c>
      <c r="F91" s="336">
        <v>270.73451</v>
      </c>
      <c r="G91" s="336">
        <v>769.13395000000003</v>
      </c>
      <c r="H91" s="336">
        <f t="shared" si="5"/>
        <v>14152.866050000001</v>
      </c>
      <c r="I91" s="337">
        <v>624.34685000000002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13896</v>
      </c>
      <c r="E92" s="317">
        <v>15480</v>
      </c>
      <c r="F92" s="336">
        <v>275.08992000000001</v>
      </c>
      <c r="G92" s="336">
        <v>507.44036</v>
      </c>
      <c r="H92" s="336">
        <f t="shared" si="5"/>
        <v>14972.559639999999</v>
      </c>
      <c r="I92" s="337">
        <v>366.55430000000001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82</v>
      </c>
      <c r="D93" s="317">
        <v>8460</v>
      </c>
      <c r="E93" s="317">
        <v>8099</v>
      </c>
      <c r="F93" s="336">
        <v>16.204999999999998</v>
      </c>
      <c r="G93" s="336">
        <v>58.646270000000001</v>
      </c>
      <c r="H93" s="336">
        <f t="shared" si="5"/>
        <v>8040.3537299999998</v>
      </c>
      <c r="I93" s="337">
        <v>42.193649999999998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11497</v>
      </c>
      <c r="E94" s="316">
        <v>10822</v>
      </c>
      <c r="F94" s="334">
        <v>587.33655999999996</v>
      </c>
      <c r="G94" s="334">
        <v>786.22546</v>
      </c>
      <c r="H94" s="334">
        <f t="shared" si="5"/>
        <v>10035.77454</v>
      </c>
      <c r="I94" s="335">
        <v>1263.23179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79</v>
      </c>
      <c r="D95" s="322">
        <v>5109</v>
      </c>
      <c r="E95" s="322">
        <v>5167</v>
      </c>
      <c r="F95" s="345">
        <v>12.258190000000001</v>
      </c>
      <c r="G95" s="345">
        <v>65.526449999999997</v>
      </c>
      <c r="H95" s="345">
        <f t="shared" si="5"/>
        <v>5101.4735499999997</v>
      </c>
      <c r="I95" s="346">
        <v>147.07431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6">
        <v>351</v>
      </c>
      <c r="E96" s="396">
        <v>351</v>
      </c>
      <c r="F96" s="341">
        <v>0.91927999999999999</v>
      </c>
      <c r="G96" s="341">
        <v>1.1577599999999999</v>
      </c>
      <c r="H96" s="341">
        <f t="shared" si="5"/>
        <v>349.84224</v>
      </c>
      <c r="I96" s="342">
        <v>2.2603599999999999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0.50612000000000001</v>
      </c>
      <c r="G97" s="320">
        <v>300</v>
      </c>
      <c r="H97" s="320">
        <f t="shared" si="5"/>
        <v>0</v>
      </c>
      <c r="I97" s="323">
        <v>2.7699099999999999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120</v>
      </c>
      <c r="D98" s="319"/>
      <c r="E98" s="319"/>
      <c r="F98" s="320"/>
      <c r="G98" s="320"/>
      <c r="H98" s="320">
        <f t="shared" si="5"/>
        <v>0</v>
      </c>
      <c r="I98" s="323"/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1859.5445299999999</v>
      </c>
      <c r="G99" s="395">
        <f t="shared" si="6"/>
        <v>3758.2837599999998</v>
      </c>
      <c r="H99" s="222">
        <f>H85+H88+H96+H97+H98</f>
        <v>103616.71624000001</v>
      </c>
      <c r="I99" s="198">
        <f>I85+I88+I96+I97+I98</f>
        <v>3916.2936299999997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122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132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25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.75" thickBot="1" x14ac:dyDescent="0.3">
      <c r="B103" s="24"/>
      <c r="C103" s="203" t="s">
        <v>121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25">
      <c r="B106" s="431" t="s">
        <v>1</v>
      </c>
      <c r="C106" s="432"/>
      <c r="D106" s="432"/>
      <c r="E106" s="432"/>
      <c r="F106" s="432"/>
      <c r="G106" s="432"/>
      <c r="H106" s="432"/>
      <c r="I106" s="432"/>
      <c r="J106" s="432"/>
      <c r="K106" s="433"/>
      <c r="L106" s="205"/>
      <c r="M106" s="205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">
      <c r="B108" s="2"/>
      <c r="C108" s="434" t="s">
        <v>2</v>
      </c>
      <c r="D108" s="435"/>
      <c r="E108" s="434" t="s">
        <v>20</v>
      </c>
      <c r="F108" s="435"/>
      <c r="G108" s="434" t="s">
        <v>21</v>
      </c>
      <c r="H108" s="435"/>
      <c r="I108" s="38"/>
      <c r="J108" s="156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25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25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25">
      <c r="B114" s="13"/>
      <c r="C114" s="123" t="s">
        <v>124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25">
      <c r="B116" s="436" t="s">
        <v>8</v>
      </c>
      <c r="C116" s="437"/>
      <c r="D116" s="437"/>
      <c r="E116" s="437"/>
      <c r="F116" s="437"/>
      <c r="G116" s="437"/>
      <c r="H116" s="437"/>
      <c r="I116" s="437"/>
      <c r="J116" s="437"/>
      <c r="K116" s="438"/>
      <c r="L116" s="205"/>
      <c r="M116" s="205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4</v>
      </c>
      <c r="G118" s="194" t="str">
        <f>G19</f>
        <v>LANDET KVANTUM T.O.M UKE 4</v>
      </c>
      <c r="H118" s="194" t="str">
        <f>I19</f>
        <v>RESTKVOTER</v>
      </c>
      <c r="I118" s="195" t="str">
        <f>J19</f>
        <v>LANDET KVANTUM T.O.M. UKE 4 2019</v>
      </c>
      <c r="J118" s="4"/>
      <c r="K118" s="1"/>
      <c r="L118" s="4"/>
      <c r="M118" s="4"/>
    </row>
    <row r="119" spans="2:13" s="70" customFormat="1" ht="14.1" customHeight="1" x14ac:dyDescent="0.25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1659.9057499999999</v>
      </c>
      <c r="G119" s="232">
        <f t="shared" si="8"/>
        <v>4448.6933500000005</v>
      </c>
      <c r="H119" s="347">
        <f t="shared" si="8"/>
        <v>47608.306649999999</v>
      </c>
      <c r="I119" s="350">
        <f t="shared" si="8"/>
        <v>3260.44823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12</v>
      </c>
      <c r="D120" s="244">
        <v>45176</v>
      </c>
      <c r="E120" s="244">
        <v>41220</v>
      </c>
      <c r="F120" s="244">
        <v>1659.9057499999999</v>
      </c>
      <c r="G120" s="244">
        <v>3745.9751500000002</v>
      </c>
      <c r="H120" s="351">
        <f>E120-G120</f>
        <v>37474.024850000002</v>
      </c>
      <c r="I120" s="352">
        <v>2734.3950799999998</v>
      </c>
      <c r="J120" s="156"/>
      <c r="K120" s="128"/>
      <c r="L120" s="156"/>
      <c r="M120" s="156"/>
    </row>
    <row r="121" spans="2:13" ht="14.1" customHeight="1" x14ac:dyDescent="0.25">
      <c r="B121" s="9"/>
      <c r="C121" s="260" t="s">
        <v>11</v>
      </c>
      <c r="D121" s="244">
        <v>10794</v>
      </c>
      <c r="E121" s="244">
        <v>10337</v>
      </c>
      <c r="F121" s="244"/>
      <c r="G121" s="244">
        <v>702.71820000000002</v>
      </c>
      <c r="H121" s="351">
        <f>E121-G121</f>
        <v>9634.2818000000007</v>
      </c>
      <c r="I121" s="352">
        <v>526.05314999999996</v>
      </c>
      <c r="J121" s="156"/>
      <c r="K121" s="128"/>
      <c r="L121" s="156"/>
      <c r="M121" s="156"/>
    </row>
    <row r="122" spans="2:13" ht="15.75" thickBot="1" x14ac:dyDescent="0.3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">
      <c r="B123" s="99"/>
      <c r="C123" s="262" t="s">
        <v>38</v>
      </c>
      <c r="D123" s="295">
        <v>38155</v>
      </c>
      <c r="E123" s="295">
        <v>34652</v>
      </c>
      <c r="F123" s="295">
        <v>0.20799999999999999</v>
      </c>
      <c r="G123" s="295">
        <v>16.847999999999999</v>
      </c>
      <c r="H123" s="298">
        <f>E123-G123</f>
        <v>34635.152000000002</v>
      </c>
      <c r="I123" s="300">
        <v>91.629360000000005</v>
      </c>
      <c r="J123" s="100"/>
      <c r="K123" s="128"/>
      <c r="L123" s="156"/>
      <c r="M123" s="156"/>
    </row>
    <row r="124" spans="2:13" s="70" customFormat="1" ht="14.25" customHeight="1" thickBot="1" x14ac:dyDescent="0.3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1129.3860999999999</v>
      </c>
      <c r="G124" s="226">
        <f>G133+G130+G125</f>
        <v>4014.7871799999998</v>
      </c>
      <c r="H124" s="355">
        <f>H125+H130+H133</f>
        <v>49627.212820000001</v>
      </c>
      <c r="I124" s="356">
        <f>I125+I130+I133</f>
        <v>6429.4117900000001</v>
      </c>
      <c r="J124" s="118"/>
      <c r="K124" s="128"/>
      <c r="L124" s="156"/>
      <c r="M124" s="156"/>
    </row>
    <row r="125" spans="2:13" ht="15.75" customHeight="1" x14ac:dyDescent="0.25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1052.2304999999999</v>
      </c>
      <c r="G125" s="377">
        <f>G126+G127+G129+G128</f>
        <v>3621.15726</v>
      </c>
      <c r="H125" s="357">
        <f>H126+H127+H128+H129</f>
        <v>36887.84274</v>
      </c>
      <c r="I125" s="358">
        <f>I126+I127+I128+I129</f>
        <v>5949.92047</v>
      </c>
      <c r="J125" s="4"/>
      <c r="K125" s="128"/>
      <c r="L125" s="156"/>
      <c r="M125" s="156"/>
    </row>
    <row r="126" spans="2:13" s="22" customFormat="1" ht="14.1" customHeight="1" x14ac:dyDescent="0.25">
      <c r="B126" s="45"/>
      <c r="C126" s="265" t="s">
        <v>22</v>
      </c>
      <c r="D126" s="240">
        <v>11917</v>
      </c>
      <c r="E126" s="240">
        <v>12976</v>
      </c>
      <c r="F126" s="240">
        <v>162.05250000000001</v>
      </c>
      <c r="G126" s="240">
        <v>726.02535</v>
      </c>
      <c r="H126" s="359">
        <f t="shared" ref="H126:H138" si="9">E126-G126</f>
        <v>12249.97465</v>
      </c>
      <c r="I126" s="360">
        <v>1203.8841500000001</v>
      </c>
      <c r="J126" s="46"/>
      <c r="K126" s="128"/>
      <c r="L126" s="156"/>
      <c r="M126" s="156"/>
    </row>
    <row r="127" spans="2:13" s="22" customFormat="1" ht="14.1" customHeight="1" x14ac:dyDescent="0.25">
      <c r="B127" s="130"/>
      <c r="C127" s="265" t="s">
        <v>23</v>
      </c>
      <c r="D127" s="240">
        <v>12852</v>
      </c>
      <c r="E127" s="240">
        <v>10724</v>
      </c>
      <c r="F127" s="240">
        <v>252.26374999999999</v>
      </c>
      <c r="G127" s="240">
        <v>980.51360999999997</v>
      </c>
      <c r="H127" s="359">
        <f t="shared" si="9"/>
        <v>9743.48639</v>
      </c>
      <c r="I127" s="360">
        <v>1568.1979699999999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24</v>
      </c>
      <c r="D128" s="240">
        <v>11166</v>
      </c>
      <c r="E128" s="240">
        <v>8990</v>
      </c>
      <c r="F128" s="240">
        <v>420.81265000000002</v>
      </c>
      <c r="G128" s="240">
        <v>1319.7574999999999</v>
      </c>
      <c r="H128" s="359">
        <f t="shared" si="9"/>
        <v>7670.2425000000003</v>
      </c>
      <c r="I128" s="360">
        <v>2328.8461499999999</v>
      </c>
      <c r="J128" s="136"/>
      <c r="K128" s="128"/>
      <c r="L128" s="156"/>
      <c r="M128" s="156"/>
    </row>
    <row r="129" spans="2:13" s="22" customFormat="1" ht="14.1" customHeight="1" x14ac:dyDescent="0.25">
      <c r="B129" s="130"/>
      <c r="C129" s="265" t="s">
        <v>82</v>
      </c>
      <c r="D129" s="240">
        <v>9034</v>
      </c>
      <c r="E129" s="240">
        <v>7819</v>
      </c>
      <c r="F129" s="240">
        <v>217.10159999999999</v>
      </c>
      <c r="G129" s="240">
        <v>594.86080000000004</v>
      </c>
      <c r="H129" s="359">
        <f t="shared" si="9"/>
        <v>7224.1391999999996</v>
      </c>
      <c r="I129" s="360">
        <v>848.99220000000003</v>
      </c>
      <c r="J129" s="136"/>
      <c r="K129" s="128"/>
      <c r="L129" s="156"/>
      <c r="M129" s="156"/>
    </row>
    <row r="130" spans="2:13" s="23" customFormat="1" ht="14.1" customHeight="1" x14ac:dyDescent="0.25">
      <c r="B130" s="20"/>
      <c r="C130" s="266" t="s">
        <v>18</v>
      </c>
      <c r="D130" s="233">
        <f>D132+D131</f>
        <v>6380</v>
      </c>
      <c r="E130" s="233">
        <v>5924</v>
      </c>
      <c r="F130" s="233">
        <v>2.88225</v>
      </c>
      <c r="G130" s="233">
        <v>126.86085</v>
      </c>
      <c r="H130" s="361">
        <f t="shared" si="9"/>
        <v>5797.13915</v>
      </c>
      <c r="I130" s="362">
        <v>86.464799999999997</v>
      </c>
      <c r="J130" s="39"/>
      <c r="K130" s="128"/>
      <c r="L130" s="156"/>
      <c r="M130" s="156"/>
    </row>
    <row r="131" spans="2:13" ht="14.1" customHeight="1" x14ac:dyDescent="0.25">
      <c r="B131" s="9"/>
      <c r="C131" s="265" t="s">
        <v>40</v>
      </c>
      <c r="D131" s="240">
        <v>5880</v>
      </c>
      <c r="E131" s="240">
        <f>E130-500</f>
        <v>5424</v>
      </c>
      <c r="F131" s="240">
        <v>2.88225</v>
      </c>
      <c r="G131" s="240">
        <v>126.86085</v>
      </c>
      <c r="H131" s="359">
        <f t="shared" si="9"/>
        <v>5297.13915</v>
      </c>
      <c r="I131" s="360">
        <v>86.464799999999997</v>
      </c>
      <c r="J131" s="118"/>
      <c r="K131" s="128"/>
      <c r="L131" s="156"/>
      <c r="M131" s="156"/>
    </row>
    <row r="132" spans="2:13" ht="14.1" customHeight="1" x14ac:dyDescent="0.25">
      <c r="B132" s="20"/>
      <c r="C132" s="265" t="s">
        <v>41</v>
      </c>
      <c r="D132" s="240">
        <v>500</v>
      </c>
      <c r="E132" s="240">
        <v>500</v>
      </c>
      <c r="F132" s="240">
        <f>F130-F131</f>
        <v>0</v>
      </c>
      <c r="G132" s="240">
        <f>G130-G131</f>
        <v>0</v>
      </c>
      <c r="H132" s="359">
        <f t="shared" si="9"/>
        <v>500</v>
      </c>
      <c r="I132" s="360">
        <f>I130-I131</f>
        <v>0</v>
      </c>
      <c r="J132" s="39"/>
      <c r="K132" s="128"/>
      <c r="L132" s="156"/>
      <c r="M132" s="156"/>
    </row>
    <row r="133" spans="2:13" ht="15.75" thickBot="1" x14ac:dyDescent="0.3">
      <c r="B133" s="9"/>
      <c r="C133" s="267" t="s">
        <v>79</v>
      </c>
      <c r="D133" s="257">
        <v>8119</v>
      </c>
      <c r="E133" s="257">
        <v>7209</v>
      </c>
      <c r="F133" s="257">
        <v>74.273349999999994</v>
      </c>
      <c r="G133" s="257">
        <v>266.76907</v>
      </c>
      <c r="H133" s="363">
        <f t="shared" si="9"/>
        <v>6942.2309299999997</v>
      </c>
      <c r="I133" s="364">
        <v>393.02652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13</v>
      </c>
      <c r="D134" s="226">
        <v>139</v>
      </c>
      <c r="E134" s="226">
        <f>D134</f>
        <v>139</v>
      </c>
      <c r="F134" s="226">
        <v>0.97604999999999997</v>
      </c>
      <c r="G134" s="226">
        <v>2.4880499999999999</v>
      </c>
      <c r="H134" s="378">
        <f t="shared" si="9"/>
        <v>136.51195000000001</v>
      </c>
      <c r="I134" s="379">
        <v>2.6541000000000001</v>
      </c>
      <c r="J134" s="118"/>
      <c r="K134" s="128"/>
      <c r="L134" s="156"/>
      <c r="M134" s="156"/>
    </row>
    <row r="135" spans="2:13" s="70" customFormat="1" ht="18" thickBot="1" x14ac:dyDescent="0.3">
      <c r="B135" s="9"/>
      <c r="C135" s="268" t="s">
        <v>65</v>
      </c>
      <c r="D135" s="296">
        <v>2000</v>
      </c>
      <c r="E135" s="296">
        <f>D135</f>
        <v>2000</v>
      </c>
      <c r="F135" s="296">
        <v>5.2000299999999999</v>
      </c>
      <c r="G135" s="296">
        <v>2000</v>
      </c>
      <c r="H135" s="299">
        <f t="shared" si="9"/>
        <v>0</v>
      </c>
      <c r="I135" s="301">
        <v>16.027519999999999</v>
      </c>
      <c r="J135" s="118"/>
      <c r="K135" s="128"/>
      <c r="L135" s="156"/>
      <c r="M135" s="156"/>
    </row>
    <row r="136" spans="2:13" s="70" customFormat="1" ht="15.75" thickBot="1" x14ac:dyDescent="0.3">
      <c r="B136" s="9"/>
      <c r="C136" s="263" t="s">
        <v>42</v>
      </c>
      <c r="D136" s="226">
        <v>250</v>
      </c>
      <c r="E136" s="226">
        <f>D136</f>
        <v>250</v>
      </c>
      <c r="F136" s="226"/>
      <c r="G136" s="226"/>
      <c r="H136" s="230">
        <f t="shared" si="9"/>
        <v>250</v>
      </c>
      <c r="I136" s="231"/>
      <c r="J136" s="156"/>
      <c r="K136" s="128"/>
      <c r="L136" s="156"/>
      <c r="M136" s="156"/>
    </row>
    <row r="137" spans="2:13" s="70" customFormat="1" ht="15.75" thickBot="1" x14ac:dyDescent="0.3">
      <c r="B137" s="9"/>
      <c r="C137" s="219" t="s">
        <v>14</v>
      </c>
      <c r="D137" s="225"/>
      <c r="E137" s="225"/>
      <c r="F137" s="225">
        <v>46</v>
      </c>
      <c r="G137" s="225">
        <v>64</v>
      </c>
      <c r="H137" s="234">
        <f t="shared" si="9"/>
        <v>-64</v>
      </c>
      <c r="I137" s="297">
        <v>151</v>
      </c>
      <c r="J137" s="118"/>
      <c r="K137" s="128"/>
      <c r="L137" s="156"/>
      <c r="M137" s="156"/>
    </row>
    <row r="138" spans="2:13" s="3" customFormat="1" ht="16.5" thickBot="1" x14ac:dyDescent="0.3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2841.6759300000003</v>
      </c>
      <c r="G138" s="186">
        <f>G119+G123+G124+G134+G135+G136+G137</f>
        <v>10546.816580000001</v>
      </c>
      <c r="H138" s="200">
        <f t="shared" si="9"/>
        <v>132193.18341999999</v>
      </c>
      <c r="I138" s="198">
        <f>I119+I122+I123+I124+I134+I135+I136+I137</f>
        <v>9951.1709999999985</v>
      </c>
      <c r="J138" s="172"/>
      <c r="K138" s="128"/>
      <c r="L138" s="156"/>
      <c r="M138" s="156"/>
    </row>
    <row r="139" spans="2:13" s="3" customFormat="1" ht="14.25" customHeight="1" x14ac:dyDescent="0.25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25">
      <c r="B140" s="2"/>
      <c r="C140" s="123" t="s">
        <v>125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25">
      <c r="B141" s="117"/>
      <c r="C141" s="202" t="s">
        <v>131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23" t="s">
        <v>2</v>
      </c>
      <c r="D148" s="42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126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127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128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4</v>
      </c>
      <c r="F157" s="69" t="str">
        <f>G19</f>
        <v>LANDET KVANTUM T.O.M UKE 4</v>
      </c>
      <c r="G157" s="69" t="str">
        <f>I19</f>
        <v>RESTKVOTER</v>
      </c>
      <c r="H157" s="92" t="str">
        <f>J19</f>
        <v>LANDET KVANTUM T.O.M. UKE 4 2019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36085</v>
      </c>
      <c r="E158" s="183">
        <v>28.058</v>
      </c>
      <c r="F158" s="183">
        <v>415.87459999999999</v>
      </c>
      <c r="G158" s="183">
        <f>D158-F158</f>
        <v>35669.125399999997</v>
      </c>
      <c r="H158" s="220">
        <v>269.58699000000001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/>
      <c r="F159" s="183"/>
      <c r="G159" s="183">
        <f>D159-F159</f>
        <v>100</v>
      </c>
      <c r="H159" s="220">
        <v>1.5569999999999999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36219</v>
      </c>
      <c r="E161" s="185">
        <f>SUM(E158:E160)</f>
        <v>28.058</v>
      </c>
      <c r="F161" s="185">
        <f>SUM(F158:F160)</f>
        <v>415.87459999999999</v>
      </c>
      <c r="G161" s="185">
        <f>D161-F161</f>
        <v>35803.125399999997</v>
      </c>
      <c r="H161" s="207">
        <f>SUM(H158:H160)</f>
        <v>271.14399000000003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23" t="s">
        <v>2</v>
      </c>
      <c r="D166" s="424"/>
      <c r="E166" s="423" t="s">
        <v>53</v>
      </c>
      <c r="F166" s="424"/>
      <c r="G166" s="423" t="s">
        <v>54</v>
      </c>
      <c r="H166" s="424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25" t="s">
        <v>8</v>
      </c>
      <c r="C175" s="426"/>
      <c r="D175" s="426"/>
      <c r="E175" s="426"/>
      <c r="F175" s="426"/>
      <c r="G175" s="426"/>
      <c r="H175" s="426"/>
      <c r="I175" s="426"/>
      <c r="J175" s="426"/>
      <c r="K175" s="427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63.75" thickBot="1" x14ac:dyDescent="0.3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4</v>
      </c>
      <c r="G177" s="69" t="str">
        <f>G19</f>
        <v>LANDET KVANTUM T.O.M UKE 4</v>
      </c>
      <c r="H177" s="69" t="str">
        <f>I19</f>
        <v>RESTKVOTER</v>
      </c>
      <c r="I177" s="92" t="str">
        <f>J19</f>
        <v>LANDET KVANTUM T.O.M. UKE 4 2019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53.403970000000001</v>
      </c>
      <c r="G178" s="227">
        <f t="shared" si="11"/>
        <v>84.454260000000005</v>
      </c>
      <c r="H178" s="305">
        <f t="shared" si="11"/>
        <v>30204.545740000001</v>
      </c>
      <c r="I178" s="310">
        <f>I179+I180+I181+I182</f>
        <v>646.80376999999999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72</v>
      </c>
      <c r="D179" s="288">
        <v>16288</v>
      </c>
      <c r="E179" s="288">
        <v>18521</v>
      </c>
      <c r="F179" s="288"/>
      <c r="G179" s="288"/>
      <c r="H179" s="303">
        <f t="shared" ref="H179:H184" si="12">E179-G179</f>
        <v>18521</v>
      </c>
      <c r="I179" s="308">
        <v>353.51639999999998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4239</v>
      </c>
      <c r="E180" s="288">
        <v>4820</v>
      </c>
      <c r="F180" s="288"/>
      <c r="G180" s="288"/>
      <c r="H180" s="303">
        <f t="shared" si="12"/>
        <v>4820</v>
      </c>
      <c r="I180" s="308">
        <v>101.2122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1561</v>
      </c>
      <c r="E181" s="288">
        <v>1617</v>
      </c>
      <c r="F181" s="288">
        <v>35.768770000000004</v>
      </c>
      <c r="G181" s="288">
        <v>62.708060000000003</v>
      </c>
      <c r="H181" s="303">
        <f t="shared" si="12"/>
        <v>1554.2919400000001</v>
      </c>
      <c r="I181" s="308">
        <v>157.45737</v>
      </c>
      <c r="J181" s="80"/>
      <c r="K181" s="57"/>
      <c r="L181" s="192"/>
      <c r="M181" s="192"/>
    </row>
    <row r="182" spans="1:13" ht="14.1" customHeight="1" thickBot="1" x14ac:dyDescent="0.3">
      <c r="B182" s="49"/>
      <c r="C182" s="390" t="s">
        <v>106</v>
      </c>
      <c r="D182" s="391">
        <v>5124</v>
      </c>
      <c r="E182" s="391">
        <v>5331</v>
      </c>
      <c r="F182" s="391">
        <v>17.635200000000001</v>
      </c>
      <c r="G182" s="391">
        <v>21.746200000000002</v>
      </c>
      <c r="H182" s="392">
        <f t="shared" si="12"/>
        <v>5309.2538000000004</v>
      </c>
      <c r="I182" s="393">
        <v>34.617800000000003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/>
      <c r="G183" s="289"/>
      <c r="H183" s="307">
        <f t="shared" si="12"/>
        <v>5500</v>
      </c>
      <c r="I183" s="416">
        <v>9.3854600000000001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192.22022999999999</v>
      </c>
      <c r="G184" s="227">
        <f>G185+G186</f>
        <v>226.00676000000001</v>
      </c>
      <c r="H184" s="305">
        <f t="shared" si="12"/>
        <v>7773.9932399999998</v>
      </c>
      <c r="I184" s="310">
        <f>I185+I186</f>
        <v>472.29653000000002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/>
      <c r="G185" s="288"/>
      <c r="H185" s="303"/>
      <c r="I185" s="308">
        <v>85.180949999999996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192.22022999999999</v>
      </c>
      <c r="G186" s="229">
        <v>226.00676000000001</v>
      </c>
      <c r="H186" s="306"/>
      <c r="I186" s="311">
        <v>387.11558000000002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>
        <v>7.2900000000000006E-2</v>
      </c>
      <c r="G187" s="289">
        <v>0.18629999999999999</v>
      </c>
      <c r="H187" s="307">
        <f>E187-G187</f>
        <v>9.8137000000000008</v>
      </c>
      <c r="I187" s="312">
        <v>0.15809999999999999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0.30803999999999998</v>
      </c>
      <c r="G188" s="228">
        <v>7.96692</v>
      </c>
      <c r="H188" s="304">
        <f>E188-G188</f>
        <v>-7.96692</v>
      </c>
      <c r="I188" s="309">
        <v>7.9993299999999996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246.00513999999998</v>
      </c>
      <c r="G189" s="186">
        <f>G178+G183+G184+G187+G188</f>
        <v>318.61424000000005</v>
      </c>
      <c r="H189" s="200">
        <f>H178+H183+H184+H187+H188</f>
        <v>43480.385759999997</v>
      </c>
      <c r="I189" s="198">
        <f>I178+I183+I184+I187+I188</f>
        <v>1136.6431900000002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25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.75" thickBot="1" x14ac:dyDescent="0.3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25"/>
    <row r="194" spans="1:13" s="40" customFormat="1" ht="17.100000000000001" customHeight="1" thickBot="1" x14ac:dyDescent="0.3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25">
      <c r="B195" s="420" t="s">
        <v>1</v>
      </c>
      <c r="C195" s="421"/>
      <c r="D195" s="421"/>
      <c r="E195" s="421"/>
      <c r="F195" s="421"/>
      <c r="G195" s="421"/>
      <c r="H195" s="421"/>
      <c r="I195" s="421"/>
      <c r="J195" s="421"/>
      <c r="K195" s="422"/>
      <c r="L195" s="190"/>
      <c r="M195" s="190"/>
    </row>
    <row r="196" spans="1:13" ht="6" customHeight="1" thickBot="1" x14ac:dyDescent="0.3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">
      <c r="B197" s="72"/>
      <c r="C197" s="423" t="s">
        <v>2</v>
      </c>
      <c r="D197" s="42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25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25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25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25">
      <c r="B203" s="82"/>
      <c r="C203" s="287" t="s">
        <v>129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25">
      <c r="B205" s="425" t="s">
        <v>8</v>
      </c>
      <c r="C205" s="426"/>
      <c r="D205" s="426"/>
      <c r="E205" s="426"/>
      <c r="F205" s="426"/>
      <c r="G205" s="426"/>
      <c r="H205" s="426"/>
      <c r="I205" s="426"/>
      <c r="J205" s="426"/>
      <c r="K205" s="427"/>
      <c r="L205" s="190"/>
      <c r="M205" s="190"/>
    </row>
    <row r="206" spans="1:13" ht="6" customHeight="1" thickBot="1" x14ac:dyDescent="0.3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">
      <c r="B207" s="82"/>
      <c r="C207" s="106" t="s">
        <v>19</v>
      </c>
      <c r="D207" s="113" t="s">
        <v>20</v>
      </c>
      <c r="E207" s="69" t="str">
        <f>F19</f>
        <v>LANDET KVANTUM UKE 4</v>
      </c>
      <c r="F207" s="69" t="str">
        <f>G19</f>
        <v>LANDET KVANTUM T.O.M UKE 4</v>
      </c>
      <c r="G207" s="69" t="str">
        <f>I19</f>
        <v>RESTKVOTER</v>
      </c>
      <c r="H207" s="92" t="str">
        <f>J19</f>
        <v>LANDET KVANTUM T.O.M. UKE 4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">
      <c r="B208" s="94"/>
      <c r="C208" s="111" t="s">
        <v>51</v>
      </c>
      <c r="D208" s="183">
        <f>D198-D209-D210</f>
        <v>700</v>
      </c>
      <c r="E208" s="183">
        <v>3.6544500000000002</v>
      </c>
      <c r="F208" s="183">
        <v>9.5767399999999991</v>
      </c>
      <c r="G208" s="183">
        <f>D208-F208</f>
        <v>690.42326000000003</v>
      </c>
      <c r="H208" s="220">
        <v>45.095570000000002</v>
      </c>
      <c r="I208" s="95"/>
      <c r="J208" s="162"/>
      <c r="K208" s="96"/>
      <c r="L208" s="100"/>
      <c r="M208" s="100"/>
    </row>
    <row r="209" spans="2:13" ht="14.1" customHeight="1" thickBot="1" x14ac:dyDescent="0.3">
      <c r="B209" s="82"/>
      <c r="C209" s="114" t="s">
        <v>45</v>
      </c>
      <c r="D209" s="183">
        <v>1370</v>
      </c>
      <c r="E209" s="183">
        <v>108.09538000000001</v>
      </c>
      <c r="F209" s="183">
        <v>151.4631</v>
      </c>
      <c r="G209" s="183">
        <f t="shared" ref="G209:G211" si="13">D209-F209</f>
        <v>1218.5369000000001</v>
      </c>
      <c r="H209" s="220">
        <v>345.75765000000001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">
      <c r="B210" s="94"/>
      <c r="C210" s="109" t="s">
        <v>36</v>
      </c>
      <c r="D210" s="184">
        <v>50</v>
      </c>
      <c r="E210" s="184">
        <v>0.1239</v>
      </c>
      <c r="F210" s="184">
        <v>0.13569999999999999</v>
      </c>
      <c r="G210" s="183">
        <f t="shared" si="13"/>
        <v>49.8643</v>
      </c>
      <c r="H210" s="221">
        <v>1.0666199999999999</v>
      </c>
      <c r="I210" s="95"/>
      <c r="J210" s="162"/>
      <c r="K210" s="96"/>
      <c r="L210" s="100"/>
      <c r="M210" s="100"/>
    </row>
    <row r="211" spans="2:13" s="97" customFormat="1" ht="14.1" customHeight="1" thickBot="1" x14ac:dyDescent="0.3">
      <c r="B211" s="89"/>
      <c r="C211" s="109" t="s">
        <v>56</v>
      </c>
      <c r="D211" s="184"/>
      <c r="E211" s="184">
        <v>4.1000000000000002E-2</v>
      </c>
      <c r="F211" s="184">
        <v>4.1000000000000002E-2</v>
      </c>
      <c r="G211" s="183">
        <f t="shared" si="13"/>
        <v>-4.1000000000000002E-2</v>
      </c>
      <c r="H211" s="221">
        <v>2.4330000000000001E-2</v>
      </c>
      <c r="I211" s="90"/>
      <c r="J211" s="90"/>
      <c r="K211" s="91"/>
      <c r="L211" s="193"/>
      <c r="M211" s="193"/>
    </row>
    <row r="212" spans="2:13" ht="16.5" thickBot="1" x14ac:dyDescent="0.3">
      <c r="B212" s="82"/>
      <c r="C212" s="112" t="s">
        <v>52</v>
      </c>
      <c r="D212" s="185">
        <f>D198</f>
        <v>2120</v>
      </c>
      <c r="E212" s="185">
        <f>SUM(E208:E211)</f>
        <v>111.91473000000001</v>
      </c>
      <c r="F212" s="185">
        <f>SUM(F208:F211)</f>
        <v>161.21654000000001</v>
      </c>
      <c r="G212" s="185">
        <f>D212-F212</f>
        <v>1958.7834600000001</v>
      </c>
      <c r="H212" s="207">
        <f>H208+H209+H210+H211</f>
        <v>391.94417000000004</v>
      </c>
      <c r="I212" s="80"/>
      <c r="J212" s="80"/>
      <c r="K212" s="71"/>
      <c r="L212" s="118"/>
      <c r="M212" s="118"/>
    </row>
    <row r="213" spans="2:13" s="70" customFormat="1" ht="9" customHeight="1" x14ac:dyDescent="0.25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25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25">
      <c r="B223" s="420" t="s">
        <v>1</v>
      </c>
      <c r="C223" s="421"/>
      <c r="D223" s="421"/>
      <c r="E223" s="421"/>
      <c r="F223" s="421"/>
      <c r="G223" s="421"/>
      <c r="H223" s="421"/>
      <c r="I223" s="421"/>
      <c r="J223" s="421"/>
      <c r="K223" s="422"/>
      <c r="L223" s="190"/>
      <c r="M223" s="190"/>
    </row>
    <row r="224" spans="2:13" ht="6" customHeight="1" thickBot="1" x14ac:dyDescent="0.3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">
      <c r="B225" s="142"/>
      <c r="C225" s="423" t="s">
        <v>93</v>
      </c>
      <c r="D225" s="42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25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25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">
      <c r="B229" s="145"/>
      <c r="C229" s="275" t="s">
        <v>31</v>
      </c>
      <c r="D229" s="276">
        <v>4608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25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25">
      <c r="B232" s="425" t="s">
        <v>8</v>
      </c>
      <c r="C232" s="426"/>
      <c r="D232" s="426"/>
      <c r="E232" s="426"/>
      <c r="F232" s="426"/>
      <c r="G232" s="426"/>
      <c r="H232" s="426"/>
      <c r="I232" s="426"/>
      <c r="J232" s="426"/>
      <c r="K232" s="427"/>
      <c r="L232" s="190"/>
      <c r="M232" s="190"/>
    </row>
    <row r="233" spans="2:13" ht="6" customHeight="1" thickBot="1" x14ac:dyDescent="0.3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">
      <c r="B234" s="82"/>
      <c r="C234" s="403" t="s">
        <v>87</v>
      </c>
      <c r="D234" s="404" t="s">
        <v>88</v>
      </c>
      <c r="E234" s="405" t="str">
        <f>E207</f>
        <v>LANDET KVANTUM UKE 4</v>
      </c>
      <c r="F234" s="405" t="str">
        <f>F207</f>
        <v>LANDET KVANTUM T.O.M UKE 4</v>
      </c>
      <c r="G234" s="405" t="s">
        <v>62</v>
      </c>
      <c r="H234" s="406" t="str">
        <f>H207</f>
        <v>LANDET KVANTUM T.O.M. UKE 4 2019</v>
      </c>
      <c r="J234" s="80"/>
      <c r="K234" s="120"/>
      <c r="L234" s="118"/>
      <c r="M234" s="118"/>
    </row>
    <row r="235" spans="2:13" s="97" customFormat="1" ht="14.1" customHeight="1" thickBot="1" x14ac:dyDescent="0.3">
      <c r="B235" s="161"/>
      <c r="C235" s="111" t="s">
        <v>89</v>
      </c>
      <c r="D235" s="417">
        <v>2427</v>
      </c>
      <c r="E235" s="407">
        <f>SUM(E236:E237)</f>
        <v>211.55608999999998</v>
      </c>
      <c r="F235" s="407">
        <f>SUM(F236:F237)</f>
        <v>494.84059000000002</v>
      </c>
      <c r="G235" s="417">
        <f>D235-F235</f>
        <v>1932.15941</v>
      </c>
      <c r="H235" s="407">
        <f>SUM(H236:H237)</f>
        <v>398.33474999999999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78</v>
      </c>
      <c r="D236" s="418"/>
      <c r="E236" s="409">
        <v>190.57168999999999</v>
      </c>
      <c r="F236" s="409">
        <v>447.42489</v>
      </c>
      <c r="G236" s="418"/>
      <c r="H236" s="409">
        <v>332.04944999999998</v>
      </c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79</v>
      </c>
      <c r="D237" s="419"/>
      <c r="E237" s="410">
        <v>20.984400000000001</v>
      </c>
      <c r="F237" s="410">
        <v>47.415700000000001</v>
      </c>
      <c r="G237" s="419"/>
      <c r="H237" s="410">
        <v>66.285300000000007</v>
      </c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90</v>
      </c>
      <c r="D238" s="417">
        <v>1213</v>
      </c>
      <c r="E238" s="407">
        <f>SUM(E239:E240)</f>
        <v>0</v>
      </c>
      <c r="F238" s="407">
        <f>SUM(F239:F240)</f>
        <v>0</v>
      </c>
      <c r="G238" s="417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78</v>
      </c>
      <c r="D239" s="418"/>
      <c r="E239" s="409"/>
      <c r="F239" s="409"/>
      <c r="G239" s="418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79</v>
      </c>
      <c r="D240" s="419"/>
      <c r="E240" s="410"/>
      <c r="F240" s="410"/>
      <c r="G240" s="419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161"/>
      <c r="C241" s="111" t="s">
        <v>91</v>
      </c>
      <c r="D241" s="417">
        <v>0</v>
      </c>
      <c r="E241" s="407">
        <f>SUM(E242:E243)</f>
        <v>0</v>
      </c>
      <c r="F241" s="407">
        <f>SUM(F242:F243)</f>
        <v>0</v>
      </c>
      <c r="G241" s="417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">
      <c r="B242" s="161"/>
      <c r="C242" s="408" t="s">
        <v>78</v>
      </c>
      <c r="D242" s="418"/>
      <c r="E242" s="409"/>
      <c r="F242" s="409"/>
      <c r="G242" s="418"/>
      <c r="H242" s="409"/>
      <c r="J242" s="162"/>
      <c r="K242" s="96"/>
      <c r="L242" s="100"/>
      <c r="M242" s="100"/>
    </row>
    <row r="243" spans="2:13" s="97" customFormat="1" ht="14.1" customHeight="1" thickBot="1" x14ac:dyDescent="0.3">
      <c r="B243" s="161"/>
      <c r="C243" s="408" t="s">
        <v>79</v>
      </c>
      <c r="D243" s="419"/>
      <c r="E243" s="410"/>
      <c r="F243" s="410"/>
      <c r="G243" s="419"/>
      <c r="H243" s="410"/>
      <c r="J243" s="162"/>
      <c r="K243" s="96"/>
      <c r="L243" s="100"/>
      <c r="M243" s="100"/>
    </row>
    <row r="244" spans="2:13" s="97" customFormat="1" ht="14.1" customHeight="1" thickBot="1" x14ac:dyDescent="0.3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5" thickBot="1" x14ac:dyDescent="0.3">
      <c r="B245" s="82"/>
      <c r="C245" s="112" t="s">
        <v>52</v>
      </c>
      <c r="D245" s="413">
        <f>SUM(D235:D244)</f>
        <v>3640</v>
      </c>
      <c r="E245" s="185">
        <f>E235+E238+E241+E244</f>
        <v>211.55608999999998</v>
      </c>
      <c r="F245" s="185">
        <f>F235+F238+F241+F244</f>
        <v>494.84059000000002</v>
      </c>
      <c r="G245" s="413">
        <f>SUM(G235:G244)</f>
        <v>3145.1594100000002</v>
      </c>
      <c r="H245" s="185">
        <f>H235+H238+H241+H244</f>
        <v>398.33474999999999</v>
      </c>
      <c r="J245" s="80"/>
      <c r="K245" s="120"/>
      <c r="L245" s="118"/>
      <c r="M245" s="118"/>
    </row>
    <row r="246" spans="2:13" s="70" customFormat="1" ht="9" customHeight="1" x14ac:dyDescent="0.25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25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
&amp;"-,Normal"&amp;11(iht. motatte landings- og sluttsedler fra fiskesalgslagene; alle tallstørrelser i hele tonn)&amp;R29.01.2020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UKE_4_2020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2020-01-28T14:51:08Z</cp:lastPrinted>
  <dcterms:created xsi:type="dcterms:W3CDTF">2011-07-06T12:13:20Z</dcterms:created>
  <dcterms:modified xsi:type="dcterms:W3CDTF">2020-02-04T09:02:03Z</dcterms:modified>
</cp:coreProperties>
</file>