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almal\03 - Ukestatistikk\Excel\2021\Uke 45\"/>
    </mc:Choice>
  </mc:AlternateContent>
  <bookViews>
    <workbookView xWindow="0" yWindow="0" windowWidth="19200" windowHeight="7050" tabRatio="374"/>
  </bookViews>
  <sheets>
    <sheet name="UKE_45_2021" sheetId="1" r:id="rId1"/>
  </sheets>
  <definedNames>
    <definedName name="Z_14D440E4_F18A_4F78_9989_38C1B133222D_.wvu.Cols" localSheetId="0" hidden="1">UKE_45_2021!#REF!</definedName>
    <definedName name="Z_14D440E4_F18A_4F78_9989_38C1B133222D_.wvu.PrintArea" localSheetId="0" hidden="1">UKE_45_2021!$B$1:$J$344</definedName>
    <definedName name="Z_14D440E4_F18A_4F78_9989_38C1B133222D_.wvu.Rows" localSheetId="0" hidden="1">UKE_45_2021!#REF!,UKE_45_2021!#REF!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E190" i="1" l="1"/>
  <c r="F190" i="1"/>
  <c r="E152" i="1" l="1"/>
  <c r="D141" i="1"/>
  <c r="E141" i="1"/>
  <c r="D147" i="1"/>
  <c r="E147" i="1"/>
  <c r="D152" i="1"/>
  <c r="E146" i="1" l="1"/>
  <c r="D146" i="1"/>
  <c r="E34" i="1" l="1"/>
  <c r="H106" i="1" l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H114" i="1" l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G154" i="1" l="1"/>
  <c r="H301" i="1" l="1"/>
  <c r="H153" i="1"/>
  <c r="H148" i="1"/>
  <c r="H143" i="1"/>
  <c r="H142" i="1"/>
  <c r="I36" i="1" l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1" i="1"/>
  <c r="H42" i="1"/>
  <c r="E53" i="1"/>
  <c r="F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D108" i="1" s="1"/>
  <c r="E109" i="1"/>
  <c r="E108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F141" i="1"/>
  <c r="G141" i="1"/>
  <c r="I141" i="1"/>
  <c r="I162" i="1" s="1"/>
  <c r="H144" i="1"/>
  <c r="H145" i="1"/>
  <c r="E162" i="1"/>
  <c r="F147" i="1"/>
  <c r="F146" i="1" s="1"/>
  <c r="G147" i="1"/>
  <c r="G146" i="1" s="1"/>
  <c r="H149" i="1"/>
  <c r="H150" i="1"/>
  <c r="H151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E120" i="1" l="1"/>
  <c r="F162" i="1"/>
  <c r="G162" i="1"/>
  <c r="D162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<sst xmlns="http://schemas.openxmlformats.org/spreadsheetml/2006/main" count="265" uniqueCount="143">
  <si>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</si>
  <si>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</si>
  <si>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</si>
  <si>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</si>
  <si>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</si>
  <si>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</si>
  <si>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</si>
  <si>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</si>
  <si>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</si>
  <si>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</si>
  <si>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</si>
  <si>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</si>
  <si>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</si>
  <si>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</si>
  <si>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</si>
  <si>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</si>
  <si>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</si>
  <si>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</si>
  <si>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</si>
  <si>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</si>
  <si>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</si>
  <si>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</si>
  <si>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</si>
  <si>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</si>
  <si>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</si>
  <si>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</si>
  <si>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</si>
  <si>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</si>
  <si>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</si>
  <si>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</si>
  <si>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</si>
  <si>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</si>
  <si>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</si>
  <si>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</si>
  <si>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</si>
  <si>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</si>
  <si>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</si>
  <si>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</si>
  <si>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</si>
  <si>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</si>
  <si>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</si>
  <si>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</si>
  <si>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</si>
  <si>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</si>
  <si>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</si>
  <si>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</si>
  <si>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</si>
  <si>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</si>
  <si>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</si>
  <si>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</si>
  <si>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</si>
  <si>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</si>
  <si>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</si>
  <si>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</si>
  <si>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</si>
  <si>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</si>
  <si>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</si>
  <si>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</si>
  <si>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</si>
  <si>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</si>
  <si>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</si>
  <si>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</si>
  <si>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</si>
  <si>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</si>
  <si>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</si>
  <si>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</si>
  <si>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</si>
  <si>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</si>
  <si>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</si>
  <si>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</si>
  <si>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</si>
  <si>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</si>
  <si>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</si>
  <si>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</si>
  <si>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</si>
  <si>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</si>
  <si>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</si>
  <si>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</si>
  <si>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</si>
  <si>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</si>
  <si>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</si>
  <si>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</si>
  <si>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</si>
  <si>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</si>
  <si>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</si>
  <si>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</si>
  <si>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</si>
  <si>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</si>
  <si>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</si>
  <si>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</si>
  <si>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</si>
  <si>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</si>
  <si>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</si>
  <si>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</si>
  <si>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</si>
  <si>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</si>
  <si>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</si>
  <si>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</si>
  <si>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</si>
  <si>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</si>
  <si>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</si>
  <si>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</si>
  <si>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</si>
  <si>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</si>
  <si>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</si>
  <si>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</si>
  <si>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</si>
  <si>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</si>
  <si>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</si>
  <si>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</si>
  <si>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</si>
  <si>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</si>
  <si>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</si>
  <si>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</si>
  <si>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</si>
  <si>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</si>
  <si>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</si>
  <si>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</si>
  <si>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</si>
  <si>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</si>
  <si>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</si>
  <si>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</si>
  <si>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</si>
  <si>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</si>
  <si>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</si>
  <si>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</si>
  <si>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</si>
  <si>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</si>
  <si>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</si>
  <si>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</si>
  <si>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</si>
  <si>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</si>
  <si>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</si>
  <si>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</si>
  <si>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</si>
  <si>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t>FANGST UKE 45</t>
  </si>
  <si>
    <t>FANGST T.O.M UKE 45</t>
  </si>
  <si>
    <t>RESTKVOTER UKE 45</t>
  </si>
  <si>
    <t>FANGST T.O.M. UKE 45 2020</t>
  </si>
  <si>
    <r>
      <t>3</t>
    </r>
    <r>
      <rPr>
        <sz val="9"/>
        <color indexed="8"/>
        <rFont val="Calibri"/>
        <family val="2"/>
      </rPr>
      <t xml:space="preserve"> Det er fisket 7 898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</si>
  <si>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577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</si>
  <si>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53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</si>
  <si>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969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</si>
</sst>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0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zoomScale="85" zoomScaleNormal="110" zoomScaleSheetLayoutView="100" zoomScalePageLayoutView="85" workbookViewId="0">
      <selection activeCell="G40" sqref="G40"/>
    </sheetView>
  </sheetViews>
  <sheetFormatPr baseColWidth="10" defaultColWidth="11.453125" defaultRowHeight="0" customHeight="1" zeroHeight="1" x14ac:dyDescent="0.35"/>
  <cols>
    <col min="1" max="1" width="2.453125" customWidth="1"/>
    <col min="2" max="2" width="2.81640625" customWidth="1"/>
    <col min="3" max="3" width="32.453125" customWidth="1"/>
    <col min="4" max="4" width="16.81640625" customWidth="1"/>
    <col min="5" max="5" width="16.453125" bestFit="1" customWidth="1"/>
    <col min="6" max="6" width="15" customWidth="1"/>
    <col min="7" max="7" width="19.54296875" customWidth="1"/>
    <col min="8" max="8" width="17.7265625" customWidth="1"/>
    <col min="9" max="9" width="18.453125" customWidth="1"/>
    <col min="10" max="10" width="19.1796875" customWidth="1"/>
  </cols>
  <sheetData>
    <row r="1" spans="1:10" ht="8.15" customHeight="1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4">
      <c r="A2" s="26"/>
      <c r="B2" s="412" t="s">
        <v>133</v>
      </c>
      <c r="C2" s="413"/>
      <c r="D2" s="413"/>
      <c r="E2" s="413"/>
      <c r="F2" s="413"/>
      <c r="G2" s="413"/>
      <c r="H2" s="413"/>
      <c r="I2" s="413"/>
      <c r="J2" s="414"/>
    </row>
    <row r="3" spans="1:10" ht="14.9" customHeight="1" thickTop="1" x14ac:dyDescent="0.3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" customHeight="1" x14ac:dyDescent="0.3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" customHeight="1" x14ac:dyDescent="0.3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" customHeight="1" x14ac:dyDescent="0.3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5" customHeight="1" x14ac:dyDescent="0.3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49999999999999" customHeight="1" thickBot="1" x14ac:dyDescent="0.4">
      <c r="A8" s="6"/>
      <c r="B8" s="5"/>
      <c r="C8" s="287" t="s">
        <v>0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6"/>
      <c r="B9" s="415"/>
      <c r="C9" s="416"/>
      <c r="D9" s="416"/>
      <c r="E9" s="416"/>
      <c r="F9" s="416"/>
      <c r="G9" s="416"/>
      <c r="H9" s="416"/>
      <c r="I9" s="416"/>
      <c r="J9" s="417"/>
    </row>
    <row r="10" spans="1:10" ht="12" customHeight="1" thickBot="1" x14ac:dyDescent="0.4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5" customHeight="1" thickBot="1" x14ac:dyDescent="0.4">
      <c r="A11" s="1"/>
      <c r="B11" s="50"/>
      <c r="C11" s="407" t="s">
        <v>1</v>
      </c>
      <c r="D11" s="408"/>
      <c r="E11" s="407" t="s">
        <v>18</v>
      </c>
      <c r="F11" s="408"/>
      <c r="G11" s="407" t="s">
        <v>19</v>
      </c>
      <c r="H11" s="408"/>
      <c r="I11" s="87"/>
      <c r="J11" s="61"/>
    </row>
    <row r="12" spans="1:10" ht="14.15" customHeight="1" x14ac:dyDescent="0.3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8"/>
    </row>
    <row r="13" spans="1:10" ht="15.75" customHeight="1" x14ac:dyDescent="0.3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8"/>
    </row>
    <row r="14" spans="1:10" ht="14.25" customHeight="1" x14ac:dyDescent="0.3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8"/>
    </row>
    <row r="15" spans="1:10" ht="15.75" customHeight="1" thickBot="1" x14ac:dyDescent="0.4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8"/>
    </row>
    <row r="16" spans="1:10" ht="14.15" customHeight="1" thickBot="1" x14ac:dyDescent="0.4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8"/>
    </row>
    <row r="17" spans="1:10" ht="15" customHeight="1" x14ac:dyDescent="0.3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89"/>
    </row>
    <row r="18" spans="1:10" ht="15" customHeight="1" thickBot="1" x14ac:dyDescent="0.4">
      <c r="A18" s="26"/>
      <c r="B18" s="58"/>
      <c r="C18" s="130"/>
      <c r="D18" s="130"/>
      <c r="E18" s="283"/>
      <c r="F18" s="130"/>
      <c r="G18" s="130"/>
      <c r="H18" s="130"/>
      <c r="I18" s="130"/>
      <c r="J18" s="290"/>
    </row>
    <row r="19" spans="1:10" ht="15" customHeight="1" x14ac:dyDescent="0.35">
      <c r="A19" s="26"/>
      <c r="B19" s="52"/>
      <c r="C19" s="118"/>
      <c r="D19" s="118"/>
      <c r="E19" s="284"/>
      <c r="F19" s="118"/>
      <c r="G19" s="118"/>
      <c r="H19" s="118"/>
      <c r="I19" s="118"/>
      <c r="J19" s="291"/>
    </row>
    <row r="20" spans="1:10" ht="15" customHeight="1" x14ac:dyDescent="0.35">
      <c r="A20" s="26"/>
      <c r="B20" s="52"/>
      <c r="C20" s="24" t="s">
        <v>125</v>
      </c>
      <c r="D20" s="118"/>
      <c r="E20" s="284"/>
      <c r="F20" s="118"/>
      <c r="G20" s="118"/>
      <c r="H20" s="118"/>
      <c r="I20" s="118"/>
      <c r="J20" s="291"/>
    </row>
    <row r="21" spans="1:10" ht="12" customHeight="1" thickBot="1" x14ac:dyDescent="0.4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4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135</v>
      </c>
      <c r="G22" s="167" t="s">
        <v>136</v>
      </c>
      <c r="H22" s="167" t="s">
        <v>137</v>
      </c>
      <c r="I22" s="167" t="s">
        <v>138</v>
      </c>
      <c r="J22" s="49"/>
    </row>
    <row r="23" spans="1:10" ht="14.15" customHeight="1" x14ac:dyDescent="0.3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130439</v>
      </c>
      <c r="F23" s="172">
        <f t="shared" si="0"/>
        <v>1393.4535000000001</v>
      </c>
      <c r="G23" s="172">
        <f t="shared" si="0"/>
        <v>83681.606609999988</v>
      </c>
      <c r="H23" s="172">
        <f t="shared" si="0"/>
        <v>46757.393390000005</v>
      </c>
      <c r="I23" s="172">
        <f t="shared" si="0"/>
        <v>81421.519850000012</v>
      </c>
      <c r="J23" s="61"/>
    </row>
    <row r="24" spans="1:10" ht="14.15" customHeight="1" x14ac:dyDescent="0.35">
      <c r="A24" s="26"/>
      <c r="B24" s="52"/>
      <c r="C24" s="144" t="s">
        <v>10</v>
      </c>
      <c r="D24" s="182">
        <v>128899</v>
      </c>
      <c r="E24" s="173">
        <v>129707</v>
      </c>
      <c r="F24" s="173">
        <v>1393.4535000000001</v>
      </c>
      <c r="G24" s="173">
        <v>83210.846909999993</v>
      </c>
      <c r="H24" s="173">
        <f>E24-G24</f>
        <v>46496.153090000007</v>
      </c>
      <c r="I24" s="173">
        <v>80786.389590000006</v>
      </c>
      <c r="J24" s="61"/>
    </row>
    <row r="25" spans="1:10" ht="14.15" customHeight="1" thickBot="1" x14ac:dyDescent="0.4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470.75970000000001</v>
      </c>
      <c r="H25" s="173">
        <f>E25-G25</f>
        <v>261.24029999999999</v>
      </c>
      <c r="I25" s="173">
        <v>635.13026000000002</v>
      </c>
      <c r="J25" s="61"/>
    </row>
    <row r="26" spans="1:10" ht="14.15" customHeight="1" x14ac:dyDescent="0.3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281913</v>
      </c>
      <c r="F26" s="172">
        <f t="shared" si="1"/>
        <v>1175.06007</v>
      </c>
      <c r="G26" s="172">
        <f t="shared" si="1"/>
        <v>229172.18949099997</v>
      </c>
      <c r="H26" s="172">
        <f t="shared" si="1"/>
        <v>52740.810509000003</v>
      </c>
      <c r="I26" s="172">
        <f t="shared" si="1"/>
        <v>203164.55169999989</v>
      </c>
      <c r="J26" s="61"/>
    </row>
    <row r="27" spans="1:10" ht="15" customHeight="1" x14ac:dyDescent="0.3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220686</v>
      </c>
      <c r="F27" s="175">
        <f t="shared" si="2"/>
        <v>1003.5844</v>
      </c>
      <c r="G27" s="175">
        <f t="shared" si="2"/>
        <v>187706.87802099998</v>
      </c>
      <c r="H27" s="175">
        <f t="shared" si="2"/>
        <v>32979.121978999996</v>
      </c>
      <c r="I27" s="175">
        <f t="shared" si="2"/>
        <v>159451.1994499999</v>
      </c>
      <c r="J27" s="61"/>
    </row>
    <row r="28" spans="1:10" ht="14.15" customHeight="1" x14ac:dyDescent="0.35">
      <c r="A28" s="10"/>
      <c r="B28" s="63"/>
      <c r="C28" s="149" t="s">
        <v>20</v>
      </c>
      <c r="D28" s="185">
        <v>52672</v>
      </c>
      <c r="E28" s="176">
        <v>52674</v>
      </c>
      <c r="F28" s="176">
        <f>244.34942-E55</f>
        <v>49.349420000000009</v>
      </c>
      <c r="G28" s="176">
        <f>45159.39539-F55</f>
        <v>42938.395389999998</v>
      </c>
      <c r="H28" s="176">
        <f t="shared" ref="H28:H34" si="3">E28-G28</f>
        <v>9735.6046100000021</v>
      </c>
      <c r="I28" s="176">
        <f>40741.2505499999-H55</f>
        <v>37948.250549999902</v>
      </c>
      <c r="J28" s="391"/>
    </row>
    <row r="29" spans="1:10" ht="14.15" customHeight="1" x14ac:dyDescent="0.35">
      <c r="A29" s="10"/>
      <c r="B29" s="63"/>
      <c r="C29" s="149" t="s">
        <v>56</v>
      </c>
      <c r="D29" s="185">
        <v>56909</v>
      </c>
      <c r="E29" s="176">
        <v>58310</v>
      </c>
      <c r="F29" s="176">
        <f>493.30322-E56</f>
        <v>75.30322000000001</v>
      </c>
      <c r="G29" s="176">
        <f>55262.02859-F56</f>
        <v>51206.028590000002</v>
      </c>
      <c r="H29" s="176">
        <f t="shared" si="3"/>
        <v>7103.9714099999983</v>
      </c>
      <c r="I29" s="176">
        <f>43348.31263-H56</f>
        <v>39382.31263</v>
      </c>
      <c r="J29" s="391"/>
    </row>
    <row r="30" spans="1:10" ht="14.15" customHeight="1" x14ac:dyDescent="0.35">
      <c r="A30" s="10"/>
      <c r="B30" s="63"/>
      <c r="C30" s="149" t="s">
        <v>57</v>
      </c>
      <c r="D30" s="185">
        <v>54293</v>
      </c>
      <c r="E30" s="176">
        <v>54344</v>
      </c>
      <c r="F30" s="176">
        <f>213.89187-E57</f>
        <v>68.891870000000011</v>
      </c>
      <c r="G30" s="176">
        <f>48651.979569-F57</f>
        <v>44437.979569000003</v>
      </c>
      <c r="H30" s="176">
        <f t="shared" si="3"/>
        <v>9906.0204309999972</v>
      </c>
      <c r="I30" s="176">
        <f>45473.05832-H57</f>
        <v>41062.058319999996</v>
      </c>
      <c r="J30" s="391"/>
    </row>
    <row r="31" spans="1:10" ht="14.15" customHeight="1" x14ac:dyDescent="0.35">
      <c r="A31" s="10"/>
      <c r="B31" s="63"/>
      <c r="C31" s="149" t="s">
        <v>69</v>
      </c>
      <c r="D31" s="185">
        <v>39638</v>
      </c>
      <c r="E31" s="176">
        <v>40088</v>
      </c>
      <c r="F31" s="176">
        <f>52.03989-E58</f>
        <v>-6.9601100000000002</v>
      </c>
      <c r="G31" s="176">
        <f>38633.474472-F58</f>
        <v>36678.474472000002</v>
      </c>
      <c r="H31" s="176">
        <f t="shared" si="3"/>
        <v>3409.5255279999983</v>
      </c>
      <c r="I31" s="176">
        <f>29888.57795-H58</f>
        <v>27546.577949999999</v>
      </c>
      <c r="J31" s="391"/>
    </row>
    <row r="32" spans="1:10" ht="14.15" customHeight="1" x14ac:dyDescent="0.3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817</v>
      </c>
      <c r="G32" s="176">
        <f>F54</f>
        <v>12446</v>
      </c>
      <c r="H32" s="176">
        <f t="shared" si="3"/>
        <v>2824</v>
      </c>
      <c r="I32" s="176">
        <f>H54</f>
        <v>13512</v>
      </c>
      <c r="J32" s="391"/>
    </row>
    <row r="33" spans="1:13" ht="14.15" customHeight="1" x14ac:dyDescent="0.35">
      <c r="A33" s="11"/>
      <c r="B33" s="62"/>
      <c r="C33" s="150" t="s">
        <v>16</v>
      </c>
      <c r="D33" s="184">
        <v>35291</v>
      </c>
      <c r="E33" s="184">
        <v>35114</v>
      </c>
      <c r="F33" s="175">
        <v>92.325249999999997</v>
      </c>
      <c r="G33" s="175">
        <v>22794.601019999998</v>
      </c>
      <c r="H33" s="175">
        <f t="shared" si="3"/>
        <v>12319.398980000002</v>
      </c>
      <c r="I33" s="175">
        <v>22580.771799999999</v>
      </c>
      <c r="J33" s="391"/>
    </row>
    <row r="34" spans="1:13" ht="14.15" customHeight="1" x14ac:dyDescent="0.35">
      <c r="A34" s="11"/>
      <c r="B34" s="62"/>
      <c r="C34" s="150" t="s">
        <v>68</v>
      </c>
      <c r="D34" s="184">
        <f>D35+D36</f>
        <v>26357</v>
      </c>
      <c r="E34" s="184">
        <f>E35+E36</f>
        <v>26113</v>
      </c>
      <c r="F34" s="175">
        <f>F35+F36</f>
        <v>79.150419999999997</v>
      </c>
      <c r="G34" s="175">
        <f>G35+G36</f>
        <v>18670.710449999999</v>
      </c>
      <c r="H34" s="175">
        <f t="shared" si="3"/>
        <v>7442.2895500000013</v>
      </c>
      <c r="I34" s="175">
        <f>I35+I36</f>
        <v>21132.580450000001</v>
      </c>
      <c r="J34" s="391"/>
    </row>
    <row r="35" spans="1:13" ht="14.15" customHeight="1" x14ac:dyDescent="0.35">
      <c r="A35" s="10"/>
      <c r="B35" s="63"/>
      <c r="C35" s="149" t="s">
        <v>8</v>
      </c>
      <c r="D35" s="185">
        <v>24487</v>
      </c>
      <c r="E35" s="220">
        <v>24243</v>
      </c>
      <c r="F35" s="176">
        <f>79.15042-E59-E60</f>
        <v>79.150419999999997</v>
      </c>
      <c r="G35" s="176">
        <f>21761.71045-F59-F60</f>
        <v>17541.710449999999</v>
      </c>
      <c r="H35" s="176">
        <f t="shared" ref="H35:H42" si="4">E35-G35</f>
        <v>6701.2895500000013</v>
      </c>
      <c r="I35" s="176">
        <f>24230.58045-H59-H60</f>
        <v>19524.580450000001</v>
      </c>
      <c r="J35" s="391"/>
    </row>
    <row r="36" spans="1:13" ht="14.15" customHeight="1" thickBot="1" x14ac:dyDescent="0.4">
      <c r="A36" s="10"/>
      <c r="B36" s="63"/>
      <c r="C36" s="268" t="s">
        <v>71</v>
      </c>
      <c r="D36" s="269">
        <v>1870</v>
      </c>
      <c r="E36" s="176">
        <v>1870</v>
      </c>
      <c r="F36" s="270">
        <f>E59</f>
        <v>0</v>
      </c>
      <c r="G36" s="270">
        <f>F59</f>
        <v>1129</v>
      </c>
      <c r="H36" s="270">
        <f t="shared" si="4"/>
        <v>741</v>
      </c>
      <c r="I36" s="270">
        <f>H59</f>
        <v>1608</v>
      </c>
      <c r="J36" s="391"/>
    </row>
    <row r="37" spans="1:13" ht="15.75" customHeight="1" thickBot="1" x14ac:dyDescent="0.4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15" customHeight="1" thickBot="1" x14ac:dyDescent="0.4">
      <c r="A38" s="26"/>
      <c r="B38" s="52"/>
      <c r="C38" s="104" t="s">
        <v>11</v>
      </c>
      <c r="D38" s="187">
        <v>969</v>
      </c>
      <c r="E38" s="387">
        <v>969</v>
      </c>
      <c r="F38" s="390">
        <v>2.6179999999999999</v>
      </c>
      <c r="G38" s="390">
        <v>529.03719999999998</v>
      </c>
      <c r="H38" s="387">
        <f t="shared" si="4"/>
        <v>439.96280000000002</v>
      </c>
      <c r="I38" s="390">
        <v>518.60447999999997</v>
      </c>
      <c r="J38" s="61"/>
    </row>
    <row r="39" spans="1:13" ht="17.25" customHeight="1" thickBot="1" x14ac:dyDescent="0.4">
      <c r="A39" s="26"/>
      <c r="B39" s="52"/>
      <c r="C39" s="104" t="s">
        <v>84</v>
      </c>
      <c r="D39" s="187">
        <v>3876</v>
      </c>
      <c r="E39" s="179">
        <v>3876</v>
      </c>
      <c r="F39" s="390">
        <f>E60</f>
        <v>0</v>
      </c>
      <c r="G39" s="390">
        <f>F60</f>
        <v>3091</v>
      </c>
      <c r="H39" s="387">
        <f t="shared" si="4"/>
        <v>785</v>
      </c>
      <c r="I39" s="390">
        <f>H60</f>
        <v>3098</v>
      </c>
      <c r="J39" s="61"/>
    </row>
    <row r="40" spans="1:13" ht="17.25" customHeight="1" thickBot="1" x14ac:dyDescent="0.4">
      <c r="A40" s="26"/>
      <c r="B40" s="52"/>
      <c r="C40" s="104" t="s">
        <v>60</v>
      </c>
      <c r="D40" s="187">
        <v>7000</v>
      </c>
      <c r="E40" s="179">
        <v>7000</v>
      </c>
      <c r="F40" s="390">
        <v>4.0435699999999999</v>
      </c>
      <c r="G40" s="390">
        <v>7000</v>
      </c>
      <c r="H40" s="387">
        <f t="shared" si="4"/>
        <v>0</v>
      </c>
      <c r="I40" s="390">
        <v>7000</v>
      </c>
      <c r="J40" s="61"/>
    </row>
    <row r="41" spans="1:13" ht="17.25" customHeight="1" thickBot="1" x14ac:dyDescent="0.4">
      <c r="A41" s="26"/>
      <c r="B41" s="52"/>
      <c r="C41" s="104" t="s">
        <v>119</v>
      </c>
      <c r="D41" s="187">
        <v>6250</v>
      </c>
      <c r="E41" s="179">
        <v>6250</v>
      </c>
      <c r="F41" s="390">
        <v>138.86850000000001</v>
      </c>
      <c r="G41" s="390">
        <v>3560.1348499999999</v>
      </c>
      <c r="H41" s="387">
        <f t="shared" si="4"/>
        <v>2689.8651500000001</v>
      </c>
      <c r="I41" s="390"/>
      <c r="J41" s="61"/>
      <c r="M41" s="377"/>
    </row>
    <row r="42" spans="1:13" ht="14.15" customHeight="1" thickBot="1" x14ac:dyDescent="0.4">
      <c r="A42" s="26"/>
      <c r="B42" s="52"/>
      <c r="C42" s="83" t="s">
        <v>85</v>
      </c>
      <c r="D42" s="187"/>
      <c r="E42" s="179"/>
      <c r="F42" s="390">
        <v>1.4877500000002328</v>
      </c>
      <c r="G42" s="390">
        <v>94.87988000002224</v>
      </c>
      <c r="H42" s="387">
        <f t="shared" si="4"/>
        <v>-94.87988000002224</v>
      </c>
      <c r="I42" s="390">
        <v>166.88238000014098</v>
      </c>
      <c r="J42" s="61"/>
    </row>
    <row r="43" spans="1:13" ht="16.5" customHeight="1" thickBot="1" x14ac:dyDescent="0.4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432947</v>
      </c>
      <c r="F43" s="380">
        <f t="shared" si="5"/>
        <v>2715.5313900000001</v>
      </c>
      <c r="G43" s="380">
        <f t="shared" si="5"/>
        <v>328444.72627999994</v>
      </c>
      <c r="H43" s="188">
        <f t="shared" si="5"/>
        <v>104502.27371999998</v>
      </c>
      <c r="I43" s="380">
        <f t="shared" si="5"/>
        <v>296507.75105999998</v>
      </c>
      <c r="J43" s="61"/>
    </row>
    <row r="44" spans="1:13" ht="14.15" customHeight="1" x14ac:dyDescent="0.3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2"/>
    </row>
    <row r="45" spans="1:13" ht="14.15" customHeight="1" x14ac:dyDescent="0.3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5" customHeight="1" x14ac:dyDescent="0.35">
      <c r="A46" s="8"/>
      <c r="B46" s="55"/>
      <c r="C46" s="116" t="s">
        <v>142</v>
      </c>
      <c r="D46" s="118"/>
      <c r="E46" s="118"/>
      <c r="F46" s="118"/>
      <c r="G46" s="102"/>
      <c r="H46" s="87"/>
      <c r="I46" s="87"/>
      <c r="J46" s="53"/>
    </row>
    <row r="47" spans="1:13" ht="14.15" customHeight="1" x14ac:dyDescent="0.3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5" customHeight="1" x14ac:dyDescent="0.3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5" customHeight="1" x14ac:dyDescent="0.3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4">
      <c r="A50" s="8"/>
      <c r="B50" s="58"/>
      <c r="C50" s="130"/>
      <c r="D50" s="130"/>
      <c r="E50" s="283"/>
      <c r="F50" s="130"/>
      <c r="G50" s="130"/>
      <c r="H50" s="130"/>
      <c r="I50" s="130"/>
      <c r="J50" s="290"/>
    </row>
    <row r="51" spans="1:10" ht="33" customHeight="1" x14ac:dyDescent="0.35">
      <c r="A51" s="8"/>
      <c r="B51" s="55"/>
      <c r="C51" s="418" t="s">
        <v>126</v>
      </c>
      <c r="D51" s="418"/>
      <c r="E51" s="418"/>
      <c r="F51" s="418"/>
      <c r="G51" s="418"/>
      <c r="H51" s="418"/>
      <c r="I51" s="278"/>
      <c r="J51" s="280"/>
    </row>
    <row r="52" spans="1:10" ht="7.5" customHeight="1" thickBot="1" x14ac:dyDescent="0.4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4">
      <c r="A53" s="8"/>
      <c r="B53" s="55"/>
      <c r="C53" s="281" t="s">
        <v>17</v>
      </c>
      <c r="D53" s="167" t="s">
        <v>124</v>
      </c>
      <c r="E53" s="167" t="str">
        <f>F22</f>
        <v>FANGST UKE 45</v>
      </c>
      <c r="F53" s="167" t="str">
        <f>G22</f>
        <v>FANGST T.O.M UKE 45</v>
      </c>
      <c r="G53" s="167" t="str">
        <f>H22</f>
        <v>RESTKVOTER UKE 45</v>
      </c>
      <c r="H53" s="167" t="str">
        <f>I22</f>
        <v>FANGST T.O.M. UKE 45 2020</v>
      </c>
      <c r="I53" s="64"/>
      <c r="J53" s="61"/>
    </row>
    <row r="54" spans="1:10" ht="14.15" customHeight="1" x14ac:dyDescent="0.35">
      <c r="A54" s="8"/>
      <c r="B54" s="55"/>
      <c r="C54" s="143" t="s">
        <v>123</v>
      </c>
      <c r="D54" s="400">
        <v>15270</v>
      </c>
      <c r="E54" s="172">
        <f>E58+E57+E56+E55</f>
        <v>817</v>
      </c>
      <c r="F54" s="172">
        <f>F58+F57+F56+F55</f>
        <v>12446</v>
      </c>
      <c r="G54" s="400">
        <f>D54-F54</f>
        <v>2824</v>
      </c>
      <c r="H54" s="172">
        <f>H58+H57+H56+H55</f>
        <v>13512</v>
      </c>
      <c r="I54" s="64"/>
      <c r="J54" s="61"/>
    </row>
    <row r="55" spans="1:10" ht="14.15" customHeight="1" x14ac:dyDescent="0.35">
      <c r="A55" s="8"/>
      <c r="B55" s="55"/>
      <c r="C55" s="149" t="s">
        <v>20</v>
      </c>
      <c r="D55" s="401"/>
      <c r="E55" s="176">
        <v>195</v>
      </c>
      <c r="F55" s="176">
        <v>2221</v>
      </c>
      <c r="G55" s="401"/>
      <c r="H55" s="176">
        <v>2793</v>
      </c>
      <c r="I55" s="64"/>
      <c r="J55" s="61"/>
    </row>
    <row r="56" spans="1:10" ht="14.15" customHeight="1" x14ac:dyDescent="0.35">
      <c r="A56" s="8"/>
      <c r="B56" s="55"/>
      <c r="C56" s="149" t="s">
        <v>56</v>
      </c>
      <c r="D56" s="401"/>
      <c r="E56" s="176">
        <v>418</v>
      </c>
      <c r="F56" s="176">
        <v>4056</v>
      </c>
      <c r="G56" s="401"/>
      <c r="H56" s="176">
        <v>3966</v>
      </c>
      <c r="I56" s="64"/>
      <c r="J56" s="61"/>
    </row>
    <row r="57" spans="1:10" ht="14.15" customHeight="1" x14ac:dyDescent="0.35">
      <c r="A57" s="8"/>
      <c r="B57" s="55"/>
      <c r="C57" s="149" t="s">
        <v>57</v>
      </c>
      <c r="D57" s="401"/>
      <c r="E57" s="176">
        <v>145</v>
      </c>
      <c r="F57" s="176">
        <v>4214</v>
      </c>
      <c r="G57" s="401"/>
      <c r="H57" s="176">
        <v>4411</v>
      </c>
      <c r="I57" s="64"/>
      <c r="J57" s="61"/>
    </row>
    <row r="58" spans="1:10" ht="14.15" customHeight="1" thickBot="1" x14ac:dyDescent="0.4">
      <c r="A58" s="8"/>
      <c r="B58" s="55"/>
      <c r="C58" s="279" t="s">
        <v>69</v>
      </c>
      <c r="D58" s="402"/>
      <c r="E58" s="177">
        <v>59</v>
      </c>
      <c r="F58" s="177">
        <v>1955</v>
      </c>
      <c r="G58" s="402"/>
      <c r="H58" s="177">
        <v>2342</v>
      </c>
      <c r="I58" s="64"/>
      <c r="J58" s="61"/>
    </row>
    <row r="59" spans="1:10" ht="14.15" customHeight="1" thickBot="1" x14ac:dyDescent="0.4">
      <c r="A59" s="8"/>
      <c r="B59" s="55"/>
      <c r="C59" s="146" t="s">
        <v>121</v>
      </c>
      <c r="D59" s="282">
        <v>1870</v>
      </c>
      <c r="E59" s="389">
        <v>0</v>
      </c>
      <c r="F59" s="389">
        <v>1129</v>
      </c>
      <c r="G59" s="282">
        <f>D59-F59</f>
        <v>741</v>
      </c>
      <c r="H59" s="389">
        <v>1608</v>
      </c>
      <c r="I59" s="64"/>
      <c r="J59" s="61"/>
    </row>
    <row r="60" spans="1:10" ht="14.15" customHeight="1" thickBot="1" x14ac:dyDescent="0.4">
      <c r="A60" s="8"/>
      <c r="B60" s="55"/>
      <c r="C60" s="147" t="s">
        <v>122</v>
      </c>
      <c r="D60" s="179">
        <v>3833</v>
      </c>
      <c r="E60" s="179">
        <v>0</v>
      </c>
      <c r="F60" s="179">
        <v>3091</v>
      </c>
      <c r="G60" s="179">
        <f>D60-F60</f>
        <v>742</v>
      </c>
      <c r="H60" s="179">
        <v>3098</v>
      </c>
      <c r="I60" s="64"/>
      <c r="J60" s="61"/>
    </row>
    <row r="61" spans="1:10" ht="14.15" customHeight="1" x14ac:dyDescent="0.3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5" customHeight="1" x14ac:dyDescent="0.3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5" x14ac:dyDescent="0.3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4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3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35"/>
    <row r="67" spans="1:10" ht="0" hidden="1" customHeight="1" x14ac:dyDescent="0.3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3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3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3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3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3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3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3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3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3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3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3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3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3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3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3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3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3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3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3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3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3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3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49999999999999" customHeight="1" x14ac:dyDescent="0.3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49999999999999" customHeight="1" x14ac:dyDescent="0.35">
      <c r="B91" s="5"/>
      <c r="C91" s="287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4">
      <c r="B92" s="5"/>
      <c r="C92" s="287"/>
      <c r="D92" s="5"/>
      <c r="E92" s="5"/>
      <c r="F92" s="5"/>
      <c r="G92" s="5"/>
      <c r="H92" s="5"/>
      <c r="I92" s="5"/>
      <c r="J92" s="5"/>
    </row>
    <row r="93" spans="1:10" ht="14.15" customHeight="1" thickTop="1" thickBot="1" x14ac:dyDescent="0.4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" thickBot="1" x14ac:dyDescent="0.4">
      <c r="B94" s="50"/>
      <c r="C94" s="407" t="s">
        <v>1</v>
      </c>
      <c r="D94" s="408"/>
      <c r="E94" s="407" t="s">
        <v>18</v>
      </c>
      <c r="F94" s="409"/>
      <c r="G94" s="407" t="s">
        <v>19</v>
      </c>
      <c r="H94" s="408"/>
      <c r="I94" s="87"/>
      <c r="J94" s="61"/>
    </row>
    <row r="95" spans="1:10" ht="14.5" x14ac:dyDescent="0.3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8"/>
    </row>
    <row r="96" spans="1:10" ht="14.5" x14ac:dyDescent="0.3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8"/>
    </row>
    <row r="97" spans="1:10" ht="14.15" customHeight="1" thickBot="1" x14ac:dyDescent="0.4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8"/>
    </row>
    <row r="98" spans="1:10" ht="12" customHeight="1" thickBot="1" x14ac:dyDescent="0.4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8"/>
    </row>
    <row r="99" spans="1:10" ht="14.25" customHeight="1" x14ac:dyDescent="0.3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35">
      <c r="A100" s="26"/>
      <c r="B100" s="135"/>
      <c r="C100" s="275"/>
      <c r="D100" s="275"/>
      <c r="E100" s="275"/>
      <c r="F100" s="275"/>
      <c r="G100" s="275"/>
      <c r="H100" s="275"/>
      <c r="I100" s="140"/>
      <c r="J100" s="139"/>
    </row>
    <row r="101" spans="1:10" ht="14.15" customHeight="1" thickBot="1" x14ac:dyDescent="0.4">
      <c r="A101" s="26"/>
      <c r="B101" s="294"/>
      <c r="C101" s="130"/>
      <c r="D101" s="283"/>
      <c r="E101" s="130"/>
      <c r="F101" s="130"/>
      <c r="G101" s="130"/>
      <c r="H101" s="130"/>
      <c r="I101" s="114"/>
      <c r="J101" s="290"/>
    </row>
    <row r="102" spans="1:10" ht="20.25" customHeight="1" x14ac:dyDescent="0.35">
      <c r="A102" s="26"/>
      <c r="B102" s="135"/>
      <c r="C102" s="24" t="str">
        <f>C20</f>
        <v>KVOTE- OG FANGSTOVERSIKT</v>
      </c>
      <c r="D102" s="275"/>
      <c r="E102" s="275"/>
      <c r="F102" s="275"/>
      <c r="G102" s="275"/>
      <c r="H102" s="275"/>
      <c r="I102" s="141"/>
      <c r="J102" s="139"/>
    </row>
    <row r="103" spans="1:10" ht="11.25" customHeight="1" thickBot="1" x14ac:dyDescent="0.45">
      <c r="A103" s="26"/>
      <c r="B103" s="52"/>
      <c r="C103" s="285"/>
      <c r="D103" s="285"/>
      <c r="E103" s="285"/>
      <c r="F103" s="285"/>
      <c r="G103" s="285"/>
      <c r="H103" s="285"/>
      <c r="I103" s="285"/>
      <c r="J103" s="295"/>
    </row>
    <row r="104" spans="1:10" ht="54" customHeight="1" thickBot="1" x14ac:dyDescent="0.4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45</v>
      </c>
      <c r="G104" s="108" t="str">
        <f>G22</f>
        <v>FANGST T.O.M UKE 45</v>
      </c>
      <c r="H104" s="108" t="str">
        <f>H22</f>
        <v>RESTKVOTER UKE 45</v>
      </c>
      <c r="I104" s="108" t="str">
        <f>I22</f>
        <v>FANGST T.O.M. UKE 45 2020</v>
      </c>
      <c r="J104" s="53"/>
    </row>
    <row r="105" spans="1:10" ht="14.15" customHeight="1" x14ac:dyDescent="0.3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47436</v>
      </c>
      <c r="F105" s="172">
        <f t="shared" si="6"/>
        <v>157.3544</v>
      </c>
      <c r="G105" s="172">
        <f t="shared" si="6"/>
        <v>44949.009460000001</v>
      </c>
      <c r="H105" s="172">
        <f t="shared" si="6"/>
        <v>2486.9905399999971</v>
      </c>
      <c r="I105" s="172">
        <f t="shared" si="6"/>
        <v>29473.182219999999</v>
      </c>
      <c r="J105" s="61"/>
    </row>
    <row r="106" spans="1:10" ht="14.5" x14ac:dyDescent="0.35">
      <c r="A106" s="51"/>
      <c r="B106" s="52"/>
      <c r="C106" s="144" t="s">
        <v>10</v>
      </c>
      <c r="D106" s="182">
        <v>41745</v>
      </c>
      <c r="E106" s="173">
        <v>46611</v>
      </c>
      <c r="F106" s="173">
        <v>156.93440000000001</v>
      </c>
      <c r="G106" s="173">
        <v>44209.409440000003</v>
      </c>
      <c r="H106" s="173">
        <f>E106-G106</f>
        <v>2401.5905599999969</v>
      </c>
      <c r="I106" s="173">
        <v>29176.512419999999</v>
      </c>
      <c r="J106" s="61"/>
    </row>
    <row r="107" spans="1:10" ht="14.15" customHeight="1" thickBot="1" x14ac:dyDescent="0.4">
      <c r="A107" s="51"/>
      <c r="B107" s="52"/>
      <c r="C107" s="158" t="s">
        <v>9</v>
      </c>
      <c r="D107" s="183">
        <v>750</v>
      </c>
      <c r="E107" s="174">
        <v>825</v>
      </c>
      <c r="F107" s="174">
        <v>0.42</v>
      </c>
      <c r="G107" s="174">
        <v>739.60001999999997</v>
      </c>
      <c r="H107" s="174">
        <f>E107-G107</f>
        <v>85.399980000000028</v>
      </c>
      <c r="I107" s="174">
        <v>296.66980000000001</v>
      </c>
      <c r="J107" s="61"/>
    </row>
    <row r="108" spans="1:10" ht="15.75" customHeight="1" x14ac:dyDescent="0.3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76262</v>
      </c>
      <c r="F108" s="172">
        <f t="shared" si="7"/>
        <v>492.68009000000006</v>
      </c>
      <c r="G108" s="172">
        <f t="shared" si="7"/>
        <v>41924.571119999993</v>
      </c>
      <c r="H108" s="172">
        <f t="shared" si="7"/>
        <v>34337.428879999999</v>
      </c>
      <c r="I108" s="172">
        <f t="shared" si="7"/>
        <v>48574.187090000007</v>
      </c>
      <c r="J108" s="61"/>
    </row>
    <row r="109" spans="1:10" ht="14.15" customHeight="1" x14ac:dyDescent="0.3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58224</v>
      </c>
      <c r="F109" s="175">
        <f t="shared" si="8"/>
        <v>425.19620000000003</v>
      </c>
      <c r="G109" s="175">
        <f t="shared" si="8"/>
        <v>33612.425589999999</v>
      </c>
      <c r="H109" s="175">
        <f t="shared" si="8"/>
        <v>24611.574410000001</v>
      </c>
      <c r="I109" s="175">
        <f t="shared" si="8"/>
        <v>37231.90178</v>
      </c>
      <c r="J109" s="61"/>
    </row>
    <row r="110" spans="1:10" ht="14.15" customHeight="1" x14ac:dyDescent="0.35">
      <c r="A110" s="69"/>
      <c r="B110" s="63"/>
      <c r="C110" s="149" t="s">
        <v>20</v>
      </c>
      <c r="D110" s="185">
        <v>14200</v>
      </c>
      <c r="E110" s="176">
        <v>15830</v>
      </c>
      <c r="F110" s="176">
        <v>130.42366999999999</v>
      </c>
      <c r="G110" s="176">
        <v>4627.62428</v>
      </c>
      <c r="H110" s="176">
        <f>E110-G110</f>
        <v>11202.37572</v>
      </c>
      <c r="I110" s="176">
        <v>6117.6007499999996</v>
      </c>
      <c r="J110" s="61"/>
    </row>
    <row r="111" spans="1:10" ht="14.15" customHeight="1" x14ac:dyDescent="0.35">
      <c r="A111" s="69"/>
      <c r="B111" s="63"/>
      <c r="C111" s="149" t="s">
        <v>21</v>
      </c>
      <c r="D111" s="185">
        <v>14540</v>
      </c>
      <c r="E111" s="176">
        <v>16201</v>
      </c>
      <c r="F111" s="176">
        <v>155.64837</v>
      </c>
      <c r="G111" s="176">
        <v>11015.668960000001</v>
      </c>
      <c r="H111" s="176">
        <f t="shared" ref="H111:H119" si="9">E111-G111</f>
        <v>5185.3310399999991</v>
      </c>
      <c r="I111" s="176">
        <v>11137.04067</v>
      </c>
      <c r="J111" s="61"/>
    </row>
    <row r="112" spans="1:10" ht="14.15" customHeight="1" x14ac:dyDescent="0.35">
      <c r="A112" s="69"/>
      <c r="B112" s="63"/>
      <c r="C112" s="149" t="s">
        <v>22</v>
      </c>
      <c r="D112" s="185">
        <v>14828</v>
      </c>
      <c r="E112" s="176">
        <v>16577</v>
      </c>
      <c r="F112" s="176">
        <v>111.2341</v>
      </c>
      <c r="G112" s="176">
        <v>11655.466490000001</v>
      </c>
      <c r="H112" s="176">
        <f t="shared" si="9"/>
        <v>4921.5335099999993</v>
      </c>
      <c r="I112" s="176">
        <v>11653.451800000001</v>
      </c>
      <c r="J112" s="61"/>
    </row>
    <row r="113" spans="1:10" ht="14.15" customHeight="1" x14ac:dyDescent="0.35">
      <c r="A113" s="69"/>
      <c r="B113" s="63"/>
      <c r="C113" s="149" t="s">
        <v>69</v>
      </c>
      <c r="D113" s="185">
        <v>9492</v>
      </c>
      <c r="E113" s="176">
        <v>9616</v>
      </c>
      <c r="F113" s="176">
        <v>27.890059999999998</v>
      </c>
      <c r="G113" s="176">
        <v>6313.6658600000001</v>
      </c>
      <c r="H113" s="176">
        <f t="shared" si="9"/>
        <v>3302.3341399999999</v>
      </c>
      <c r="I113" s="176">
        <v>8323.8085599999995</v>
      </c>
      <c r="J113" s="61"/>
    </row>
    <row r="114" spans="1:10" ht="14.15" customHeight="1" x14ac:dyDescent="0.35">
      <c r="A114" s="69"/>
      <c r="B114" s="63"/>
      <c r="C114" s="150" t="s">
        <v>27</v>
      </c>
      <c r="D114" s="184">
        <v>12480</v>
      </c>
      <c r="E114" s="175">
        <v>11846</v>
      </c>
      <c r="F114" s="175">
        <v>0.23480000000000001</v>
      </c>
      <c r="G114" s="175">
        <v>6379.8465800000004</v>
      </c>
      <c r="H114" s="175">
        <f>E114-G114</f>
        <v>5466.1534199999996</v>
      </c>
      <c r="I114" s="175">
        <v>9529.7992699999995</v>
      </c>
      <c r="J114" s="61"/>
    </row>
    <row r="115" spans="1:10" ht="15" thickBot="1" x14ac:dyDescent="0.4">
      <c r="A115" s="51"/>
      <c r="B115" s="62"/>
      <c r="C115" s="151" t="s">
        <v>66</v>
      </c>
      <c r="D115" s="197">
        <v>5547</v>
      </c>
      <c r="E115" s="198">
        <v>6192</v>
      </c>
      <c r="F115" s="198">
        <v>67.249089999999995</v>
      </c>
      <c r="G115" s="198">
        <v>1932.2989500000001</v>
      </c>
      <c r="H115" s="198">
        <f t="shared" si="9"/>
        <v>4259.7010499999997</v>
      </c>
      <c r="I115" s="198">
        <v>1812.48604</v>
      </c>
      <c r="J115" s="61"/>
    </row>
    <row r="116" spans="1:10" ht="15" thickBot="1" x14ac:dyDescent="0.4">
      <c r="A116" s="51"/>
      <c r="B116" s="62"/>
      <c r="C116" s="104" t="s">
        <v>11</v>
      </c>
      <c r="D116" s="186">
        <v>379</v>
      </c>
      <c r="E116" s="379">
        <v>379</v>
      </c>
      <c r="F116" s="390">
        <v>0.82599999999999996</v>
      </c>
      <c r="G116" s="390">
        <v>36.317030000000003</v>
      </c>
      <c r="H116" s="387">
        <f t="shared" si="9"/>
        <v>342.68297000000001</v>
      </c>
      <c r="I116" s="390">
        <v>13.54876</v>
      </c>
      <c r="J116" s="61"/>
    </row>
    <row r="117" spans="1:10" ht="17" thickBot="1" x14ac:dyDescent="0.4">
      <c r="A117" s="51"/>
      <c r="B117" s="52"/>
      <c r="C117" s="104" t="s">
        <v>58</v>
      </c>
      <c r="D117" s="187">
        <v>300</v>
      </c>
      <c r="E117" s="179">
        <v>300</v>
      </c>
      <c r="F117" s="179">
        <v>0.48521999999999998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4">
      <c r="A118" s="51"/>
      <c r="B118" s="52"/>
      <c r="C118" s="142" t="s">
        <v>119</v>
      </c>
      <c r="D118" s="187">
        <v>3000</v>
      </c>
      <c r="E118" s="179">
        <v>3000</v>
      </c>
      <c r="F118" s="179">
        <v>18.151</v>
      </c>
      <c r="G118" s="179">
        <v>548.43287999999995</v>
      </c>
      <c r="H118" s="179">
        <f t="shared" si="9"/>
        <v>2451.5671200000002</v>
      </c>
      <c r="I118" s="179"/>
      <c r="J118" s="61"/>
    </row>
    <row r="119" spans="1:10" ht="17" thickBot="1" x14ac:dyDescent="0.4">
      <c r="A119" s="51"/>
      <c r="B119" s="52"/>
      <c r="C119" s="142" t="s">
        <v>88</v>
      </c>
      <c r="D119" s="187"/>
      <c r="E119" s="179"/>
      <c r="F119" s="179">
        <v>0.1048799999999801</v>
      </c>
      <c r="G119" s="179">
        <v>59.111429999989923</v>
      </c>
      <c r="H119" s="179">
        <f t="shared" si="9"/>
        <v>-59.111429999989923</v>
      </c>
      <c r="I119" s="179">
        <v>171.98580999999831</v>
      </c>
      <c r="J119" s="61"/>
    </row>
    <row r="120" spans="1:10" ht="16" thickBot="1" x14ac:dyDescent="0.4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0">
        <f t="shared" si="10"/>
        <v>669.60158999999999</v>
      </c>
      <c r="G120" s="380">
        <f t="shared" si="10"/>
        <v>87817.441919999983</v>
      </c>
      <c r="H120" s="380">
        <f t="shared" si="10"/>
        <v>39559.55808000001</v>
      </c>
      <c r="I120" s="380">
        <f t="shared" si="10"/>
        <v>78532.903880000013</v>
      </c>
      <c r="J120" s="61"/>
    </row>
    <row r="121" spans="1:10" ht="13.5" customHeight="1" x14ac:dyDescent="0.3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35">
      <c r="A122" s="26"/>
      <c r="B122" s="55"/>
      <c r="C122" s="116" t="s">
        <v>141</v>
      </c>
      <c r="D122" s="64"/>
      <c r="E122" s="64"/>
      <c r="F122" s="102"/>
      <c r="G122" s="102"/>
      <c r="H122" s="94"/>
      <c r="I122" s="94"/>
      <c r="J122" s="162"/>
    </row>
    <row r="123" spans="1:10" ht="14.5" x14ac:dyDescent="0.3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5" x14ac:dyDescent="0.35">
      <c r="A124" s="26"/>
      <c r="B124" s="55"/>
      <c r="C124" s="293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4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35">
      <c r="A126" s="26"/>
      <c r="B126" s="56"/>
      <c r="C126" s="51"/>
      <c r="D126" s="293"/>
      <c r="E126" s="293"/>
      <c r="F126" s="293"/>
      <c r="G126" s="94"/>
      <c r="H126" s="94"/>
      <c r="I126" s="56"/>
      <c r="J126" s="56"/>
    </row>
    <row r="127" spans="1:10" ht="14.25" customHeight="1" x14ac:dyDescent="0.3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49999999999999" customHeight="1" x14ac:dyDescent="0.35">
      <c r="A128" s="27"/>
      <c r="B128" s="19"/>
      <c r="C128" s="286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4">
      <c r="A129" s="27"/>
      <c r="B129" s="27"/>
      <c r="C129" s="286"/>
      <c r="D129" s="27"/>
      <c r="E129" s="27"/>
      <c r="F129" s="27"/>
      <c r="G129" s="27"/>
      <c r="H129" s="27"/>
      <c r="I129" s="27"/>
      <c r="J129" s="27"/>
    </row>
    <row r="130" spans="1:10" ht="14.15" customHeight="1" thickTop="1" thickBot="1" x14ac:dyDescent="0.4">
      <c r="A130" s="26"/>
      <c r="B130" s="122"/>
      <c r="C130" s="125"/>
      <c r="D130" s="125"/>
      <c r="E130" s="125"/>
      <c r="F130" s="125"/>
      <c r="G130" s="125"/>
      <c r="H130" s="296"/>
      <c r="I130" s="296"/>
      <c r="J130" s="297"/>
    </row>
    <row r="131" spans="1:10" ht="15" customHeight="1" thickBot="1" x14ac:dyDescent="0.4">
      <c r="A131" s="26"/>
      <c r="B131" s="50"/>
      <c r="C131" s="407" t="s">
        <v>1</v>
      </c>
      <c r="D131" s="408"/>
      <c r="E131" s="407" t="s">
        <v>18</v>
      </c>
      <c r="F131" s="408"/>
      <c r="G131" s="407" t="s">
        <v>19</v>
      </c>
      <c r="H131" s="408"/>
      <c r="I131" s="87"/>
      <c r="J131" s="61"/>
    </row>
    <row r="132" spans="1:10" ht="14.15" customHeight="1" x14ac:dyDescent="0.35">
      <c r="A132" s="26"/>
      <c r="B132" s="52"/>
      <c r="C132" s="226" t="s">
        <v>25</v>
      </c>
      <c r="D132" s="227">
        <v>182404</v>
      </c>
      <c r="E132" s="228" t="s">
        <v>4</v>
      </c>
      <c r="F132" s="229">
        <v>66114</v>
      </c>
      <c r="G132" s="230" t="s">
        <v>23</v>
      </c>
      <c r="H132" s="229">
        <v>7469</v>
      </c>
      <c r="I132" s="87"/>
      <c r="J132" s="61"/>
    </row>
    <row r="133" spans="1:10" ht="14.15" customHeight="1" x14ac:dyDescent="0.35">
      <c r="A133" s="26"/>
      <c r="B133" s="52"/>
      <c r="C133" s="226" t="s">
        <v>2</v>
      </c>
      <c r="D133" s="227">
        <v>12000</v>
      </c>
      <c r="E133" s="230" t="s">
        <v>5</v>
      </c>
      <c r="F133" s="227">
        <v>67901</v>
      </c>
      <c r="G133" s="230" t="s">
        <v>65</v>
      </c>
      <c r="H133" s="227">
        <v>50926</v>
      </c>
      <c r="I133" s="87"/>
      <c r="J133" s="61"/>
    </row>
    <row r="134" spans="1:10" ht="14.15" customHeight="1" x14ac:dyDescent="0.35">
      <c r="A134" s="26"/>
      <c r="B134" s="52"/>
      <c r="C134" s="231" t="s">
        <v>63</v>
      </c>
      <c r="D134" s="227">
        <v>3375</v>
      </c>
      <c r="E134" s="230" t="s">
        <v>36</v>
      </c>
      <c r="F134" s="227">
        <v>44671</v>
      </c>
      <c r="G134" s="230" t="s">
        <v>66</v>
      </c>
      <c r="H134" s="227">
        <v>9506</v>
      </c>
      <c r="I134" s="87"/>
      <c r="J134" s="61"/>
    </row>
    <row r="135" spans="1:10" ht="14.15" customHeight="1" thickBot="1" x14ac:dyDescent="0.4">
      <c r="A135" s="26"/>
      <c r="B135" s="20"/>
      <c r="C135" s="232"/>
      <c r="D135" s="233"/>
      <c r="E135" s="233" t="s">
        <v>98</v>
      </c>
      <c r="F135" s="227">
        <v>3718</v>
      </c>
      <c r="G135" s="226"/>
      <c r="H135" s="232"/>
      <c r="I135" s="87"/>
      <c r="J135" s="61"/>
    </row>
    <row r="136" spans="1:10" ht="12" customHeight="1" thickBot="1" x14ac:dyDescent="0.4">
      <c r="A136" s="26"/>
      <c r="B136" s="52"/>
      <c r="C136" s="234" t="s">
        <v>29</v>
      </c>
      <c r="D136" s="235">
        <f>D132+D133+D134</f>
        <v>197779</v>
      </c>
      <c r="E136" s="236" t="s">
        <v>6</v>
      </c>
      <c r="F136" s="235">
        <f>F132+F133+F134+F135</f>
        <v>182404</v>
      </c>
      <c r="G136" s="237" t="s">
        <v>5</v>
      </c>
      <c r="H136" s="238">
        <f>H132+H133+H134</f>
        <v>67901</v>
      </c>
      <c r="I136" s="87"/>
      <c r="J136" s="61"/>
    </row>
    <row r="137" spans="1:10" ht="12" customHeight="1" x14ac:dyDescent="0.35">
      <c r="A137" s="8"/>
      <c r="B137" s="55"/>
      <c r="C137" s="239" t="s">
        <v>117</v>
      </c>
      <c r="D137" s="99"/>
      <c r="E137" s="99"/>
      <c r="F137" s="99"/>
      <c r="G137" s="56"/>
      <c r="H137" s="56"/>
      <c r="I137" s="56"/>
      <c r="J137" s="57"/>
    </row>
    <row r="138" spans="1:10" ht="17.149999999999999" customHeight="1" thickBot="1" x14ac:dyDescent="0.4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4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4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45</v>
      </c>
      <c r="G140" s="108" t="str">
        <f>G22</f>
        <v>FANGST T.O.M UKE 45</v>
      </c>
      <c r="H140" s="108" t="str">
        <f>H22</f>
        <v>RESTKVOTER UKE 45</v>
      </c>
      <c r="I140" s="108" t="str">
        <f>I22</f>
        <v>FANGST T.O.M. UKE 45 2020</v>
      </c>
      <c r="J140" s="49"/>
    </row>
    <row r="141" spans="1:10" ht="14.15" customHeight="1" x14ac:dyDescent="0.3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60630</v>
      </c>
      <c r="F141" s="200">
        <f t="shared" si="11"/>
        <v>665.65125</v>
      </c>
      <c r="G141" s="200">
        <f t="shared" si="11"/>
        <v>55631.154020000002</v>
      </c>
      <c r="H141" s="200">
        <f t="shared" si="11"/>
        <v>4998.8459800000001</v>
      </c>
      <c r="I141" s="200">
        <f t="shared" si="11"/>
        <v>50081.53168</v>
      </c>
      <c r="J141" s="61"/>
    </row>
    <row r="142" spans="1:10" ht="14.15" customHeight="1" x14ac:dyDescent="0.35">
      <c r="A142" s="26"/>
      <c r="B142" s="52"/>
      <c r="C142" s="144" t="s">
        <v>10</v>
      </c>
      <c r="D142" s="182">
        <v>53262</v>
      </c>
      <c r="E142" s="201">
        <v>48491</v>
      </c>
      <c r="F142" s="202">
        <v>491.23124999999999</v>
      </c>
      <c r="G142" s="202">
        <v>48478.106</v>
      </c>
      <c r="H142" s="202">
        <f>E142-G142</f>
        <v>12.894000000000233</v>
      </c>
      <c r="I142" s="202">
        <v>42433.339910000002</v>
      </c>
      <c r="J142" s="61"/>
    </row>
    <row r="143" spans="1:10" ht="14.5" x14ac:dyDescent="0.35">
      <c r="A143" s="26"/>
      <c r="B143" s="52"/>
      <c r="C143" s="144" t="s">
        <v>9</v>
      </c>
      <c r="D143" s="182">
        <v>12816</v>
      </c>
      <c r="E143" s="201">
        <v>11639</v>
      </c>
      <c r="F143" s="202">
        <v>174.42</v>
      </c>
      <c r="G143" s="202">
        <v>7153.0480200000002</v>
      </c>
      <c r="H143" s="202">
        <f>E143-G143</f>
        <v>4485.9519799999998</v>
      </c>
      <c r="I143" s="202">
        <v>7648.1917700000004</v>
      </c>
      <c r="J143" s="61"/>
    </row>
    <row r="144" spans="1:10" ht="13.5" customHeight="1" thickBot="1" x14ac:dyDescent="0.4">
      <c r="A144" s="26"/>
      <c r="B144" s="52"/>
      <c r="C144" s="145" t="s">
        <v>37</v>
      </c>
      <c r="D144" s="240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4">
      <c r="A145" s="36"/>
      <c r="B145" s="37"/>
      <c r="C145" s="146" t="s">
        <v>90</v>
      </c>
      <c r="D145" s="241">
        <v>44985</v>
      </c>
      <c r="E145" s="205">
        <v>44112</v>
      </c>
      <c r="F145" s="206">
        <v>7.9370000000000003</v>
      </c>
      <c r="G145" s="206">
        <v>37484.557119999998</v>
      </c>
      <c r="H145" s="206">
        <f>E145-G145</f>
        <v>6627.4428800000023</v>
      </c>
      <c r="I145" s="206">
        <v>25717.67627</v>
      </c>
      <c r="J145" s="35"/>
    </row>
    <row r="146" spans="1:10" ht="15.75" customHeight="1" thickBot="1" x14ac:dyDescent="0.4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66308</v>
      </c>
      <c r="F146" s="208">
        <f t="shared" si="12"/>
        <v>1736.3239999999998</v>
      </c>
      <c r="G146" s="208">
        <f t="shared" si="12"/>
        <v>57396.847860000002</v>
      </c>
      <c r="H146" s="208">
        <f t="shared" si="12"/>
        <v>8911.1521399999983</v>
      </c>
      <c r="I146" s="208">
        <f t="shared" si="12"/>
        <v>58651.396919999999</v>
      </c>
      <c r="J146" s="53"/>
    </row>
    <row r="147" spans="1:10" ht="14.15" customHeight="1" x14ac:dyDescent="0.35">
      <c r="A147" s="26"/>
      <c r="B147" s="50"/>
      <c r="C147" s="148" t="s">
        <v>91</v>
      </c>
      <c r="D147" s="243">
        <f>D148+D149+D150+D151</f>
        <v>52607</v>
      </c>
      <c r="E147" s="209">
        <f>E148+E149+E150+E151</f>
        <v>50177</v>
      </c>
      <c r="F147" s="210">
        <f>F148+F149+F150+F151</f>
        <v>1641.3352599999998</v>
      </c>
      <c r="G147" s="210">
        <f>G148+G149+G151+G150</f>
        <v>43661.107459999999</v>
      </c>
      <c r="H147" s="210">
        <f>H148+H149+H150+H151</f>
        <v>6515.8925399999989</v>
      </c>
      <c r="I147" s="210">
        <f>I148+I149+I150+I151</f>
        <v>44670.947759999995</v>
      </c>
      <c r="J147" s="49"/>
    </row>
    <row r="148" spans="1:10" ht="14.15" customHeight="1" x14ac:dyDescent="0.35">
      <c r="A148" s="10"/>
      <c r="B148" s="22"/>
      <c r="C148" s="149" t="s">
        <v>20</v>
      </c>
      <c r="D148" s="185">
        <v>13929</v>
      </c>
      <c r="E148" s="211">
        <v>14807</v>
      </c>
      <c r="F148" s="193">
        <v>197.85660999999999</v>
      </c>
      <c r="G148" s="193">
        <v>9737.8284800000001</v>
      </c>
      <c r="H148" s="193">
        <f>E148-G148</f>
        <v>5069.1715199999999</v>
      </c>
      <c r="I148" s="193">
        <v>9375.8288699999994</v>
      </c>
      <c r="J148" s="298"/>
    </row>
    <row r="149" spans="1:10" ht="14.15" customHeight="1" x14ac:dyDescent="0.35">
      <c r="A149" s="10"/>
      <c r="B149" s="63"/>
      <c r="C149" s="149" t="s">
        <v>21</v>
      </c>
      <c r="D149" s="185">
        <v>13980</v>
      </c>
      <c r="E149" s="211">
        <v>12372</v>
      </c>
      <c r="F149" s="193">
        <v>538.76444000000004</v>
      </c>
      <c r="G149" s="193">
        <v>13037.423210000001</v>
      </c>
      <c r="H149" s="193">
        <f>E149-G149</f>
        <v>-665.42321000000084</v>
      </c>
      <c r="I149" s="193">
        <v>10845.420910000001</v>
      </c>
      <c r="J149" s="48"/>
    </row>
    <row r="150" spans="1:10" ht="14.15" customHeight="1" x14ac:dyDescent="0.35">
      <c r="A150" s="10"/>
      <c r="B150" s="63"/>
      <c r="C150" s="149" t="s">
        <v>22</v>
      </c>
      <c r="D150" s="185">
        <v>13595</v>
      </c>
      <c r="E150" s="211">
        <v>12174</v>
      </c>
      <c r="F150" s="193">
        <v>468.09431000000001</v>
      </c>
      <c r="G150" s="193">
        <v>9719.2255100000002</v>
      </c>
      <c r="H150" s="193">
        <f>E150-G150</f>
        <v>2454.7744899999998</v>
      </c>
      <c r="I150" s="193">
        <v>14219.827929999999</v>
      </c>
      <c r="J150" s="48"/>
    </row>
    <row r="151" spans="1:10" ht="14.15" customHeight="1" x14ac:dyDescent="0.35">
      <c r="A151" s="10"/>
      <c r="B151" s="63"/>
      <c r="C151" s="149" t="s">
        <v>69</v>
      </c>
      <c r="D151" s="185">
        <v>11103</v>
      </c>
      <c r="E151" s="211">
        <v>10824</v>
      </c>
      <c r="F151" s="193">
        <v>436.61989999999997</v>
      </c>
      <c r="G151" s="193">
        <v>11166.63026</v>
      </c>
      <c r="H151" s="193">
        <f>E151-G151</f>
        <v>-342.63025999999991</v>
      </c>
      <c r="I151" s="193">
        <v>10229.87005</v>
      </c>
      <c r="J151" s="48"/>
    </row>
    <row r="152" spans="1:10" ht="14.15" customHeight="1" x14ac:dyDescent="0.35">
      <c r="A152" s="11"/>
      <c r="B152" s="62"/>
      <c r="C152" s="150" t="s">
        <v>16</v>
      </c>
      <c r="D152" s="184">
        <f>D154+D153</f>
        <v>7522</v>
      </c>
      <c r="E152" s="184">
        <f>E154+E153</f>
        <v>6780</v>
      </c>
      <c r="F152" s="212">
        <v>0.13635</v>
      </c>
      <c r="G152" s="212">
        <v>5868.4897499999997</v>
      </c>
      <c r="H152" s="212">
        <f>H153+H154</f>
        <v>911.51025000000027</v>
      </c>
      <c r="I152" s="212">
        <v>6397.6733400000003</v>
      </c>
      <c r="J152" s="299"/>
    </row>
    <row r="153" spans="1:10" ht="14.15" customHeight="1" x14ac:dyDescent="0.35">
      <c r="A153" s="26"/>
      <c r="B153" s="52"/>
      <c r="C153" s="149" t="s">
        <v>38</v>
      </c>
      <c r="D153" s="185">
        <v>7022</v>
      </c>
      <c r="E153" s="211">
        <v>6280</v>
      </c>
      <c r="F153" s="193">
        <v>0.13635</v>
      </c>
      <c r="G153" s="193">
        <v>5739.7066500000001</v>
      </c>
      <c r="H153" s="193">
        <f>E153-G153</f>
        <v>540.29334999999992</v>
      </c>
      <c r="I153" s="193">
        <v>6249.8925900000004</v>
      </c>
      <c r="J153" s="53"/>
    </row>
    <row r="154" spans="1:10" ht="14.5" x14ac:dyDescent="0.3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128.78309999999965</v>
      </c>
      <c r="H154" s="193">
        <f t="shared" ref="H154:H160" si="13">E154-G154</f>
        <v>371.21690000000035</v>
      </c>
      <c r="I154" s="193">
        <f>I152-I153</f>
        <v>147.7807499999999</v>
      </c>
      <c r="J154" s="300"/>
    </row>
    <row r="155" spans="1:10" ht="15" thickBot="1" x14ac:dyDescent="0.4">
      <c r="A155" s="51"/>
      <c r="B155" s="52"/>
      <c r="C155" s="151" t="s">
        <v>66</v>
      </c>
      <c r="D155" s="197">
        <v>9573</v>
      </c>
      <c r="E155" s="213">
        <v>9351</v>
      </c>
      <c r="F155" s="214">
        <v>94.85239</v>
      </c>
      <c r="G155" s="214">
        <v>7867.25065</v>
      </c>
      <c r="H155" s="214">
        <f t="shared" si="13"/>
        <v>1483.74935</v>
      </c>
      <c r="I155" s="214">
        <v>7582.7758199999998</v>
      </c>
      <c r="J155" s="53"/>
    </row>
    <row r="156" spans="1:10" ht="15" thickBot="1" x14ac:dyDescent="0.4">
      <c r="A156" s="51"/>
      <c r="B156" s="52"/>
      <c r="C156" s="147" t="s">
        <v>11</v>
      </c>
      <c r="D156" s="187">
        <v>144</v>
      </c>
      <c r="E156" s="207">
        <v>144</v>
      </c>
      <c r="F156" s="195">
        <v>0.3</v>
      </c>
      <c r="G156" s="195">
        <v>21.986460000000001</v>
      </c>
      <c r="H156" s="195">
        <f t="shared" si="13"/>
        <v>122.01354000000001</v>
      </c>
      <c r="I156" s="195">
        <v>15.564030000000001</v>
      </c>
      <c r="J156" s="53"/>
    </row>
    <row r="157" spans="1:10" ht="15" thickBot="1" x14ac:dyDescent="0.4">
      <c r="A157" s="51"/>
      <c r="B157" s="52"/>
      <c r="C157" s="152" t="s">
        <v>40</v>
      </c>
      <c r="D157" s="186">
        <v>250</v>
      </c>
      <c r="E157" s="215">
        <v>250</v>
      </c>
      <c r="F157" s="216"/>
      <c r="G157" s="216">
        <v>252.60900000000001</v>
      </c>
      <c r="H157" s="216">
        <f t="shared" si="13"/>
        <v>-2.6090000000000089</v>
      </c>
      <c r="I157" s="216">
        <v>267.49579999999997</v>
      </c>
      <c r="J157" s="53"/>
    </row>
    <row r="158" spans="1:10" ht="17" thickBot="1" x14ac:dyDescent="0.4">
      <c r="A158" s="51"/>
      <c r="B158" s="52"/>
      <c r="C158" s="152" t="s">
        <v>92</v>
      </c>
      <c r="D158" s="187">
        <v>2000</v>
      </c>
      <c r="E158" s="207">
        <v>2000</v>
      </c>
      <c r="F158" s="195">
        <v>4.5141799999999996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" thickBot="1" x14ac:dyDescent="0.4">
      <c r="A159" s="51"/>
      <c r="B159" s="52"/>
      <c r="C159" s="128" t="s">
        <v>119</v>
      </c>
      <c r="D159" s="187">
        <v>300</v>
      </c>
      <c r="E159" s="217">
        <v>300</v>
      </c>
      <c r="F159" s="218"/>
      <c r="G159" s="218">
        <v>184.01580000000001</v>
      </c>
      <c r="H159" s="218">
        <f t="shared" si="13"/>
        <v>115.98419999999999</v>
      </c>
      <c r="I159" s="218"/>
      <c r="J159" s="53"/>
    </row>
    <row r="160" spans="1:10" ht="17" thickBot="1" x14ac:dyDescent="0.4">
      <c r="A160" s="51"/>
      <c r="B160" s="52"/>
      <c r="C160" s="128" t="s">
        <v>85</v>
      </c>
      <c r="D160" s="222"/>
      <c r="E160" s="217"/>
      <c r="F160" s="218">
        <v>12.672769999999673</v>
      </c>
      <c r="G160" s="218">
        <v>1317.2074399999983</v>
      </c>
      <c r="H160" s="218">
        <f t="shared" si="13"/>
        <v>-1317.2074399999983</v>
      </c>
      <c r="I160" s="218">
        <v>1366.5342100000125</v>
      </c>
      <c r="J160" s="53"/>
    </row>
    <row r="161" spans="1:10" ht="0" hidden="1" customHeight="1" x14ac:dyDescent="0.35"/>
    <row r="162" spans="1:10" ht="14.25" customHeight="1" thickBot="1" x14ac:dyDescent="0.4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173744</v>
      </c>
      <c r="F162" s="188">
        <f>F141+F145+F146+F156+F157+F158+F159+F160</f>
        <v>2427.3991999999998</v>
      </c>
      <c r="G162" s="188">
        <f>G141+G145+G146+G156+G157+G158+G159+G160</f>
        <v>154288.37769999998</v>
      </c>
      <c r="H162" s="188">
        <f t="shared" si="14"/>
        <v>19455.622299999999</v>
      </c>
      <c r="I162" s="188">
        <f t="shared" si="14"/>
        <v>138100.19891000001</v>
      </c>
      <c r="J162" s="301"/>
    </row>
    <row r="163" spans="1:10" ht="14.25" customHeight="1" x14ac:dyDescent="0.35">
      <c r="A163" s="2"/>
      <c r="B163" s="50"/>
      <c r="C163" s="242" t="s">
        <v>99</v>
      </c>
      <c r="D163" s="17"/>
      <c r="E163" s="17"/>
      <c r="F163" s="17"/>
      <c r="G163" s="17"/>
      <c r="H163" s="103"/>
      <c r="I163" s="103"/>
      <c r="J163" s="301"/>
    </row>
    <row r="164" spans="1:10" ht="14.25" customHeight="1" x14ac:dyDescent="0.35">
      <c r="A164" s="1"/>
      <c r="B164" s="50"/>
      <c r="C164" s="239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35">
      <c r="A165" s="1"/>
      <c r="B165" s="50"/>
      <c r="C165" s="116" t="s">
        <v>139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35">
      <c r="A166" s="1"/>
      <c r="B166" s="50"/>
      <c r="C166" s="378" t="s">
        <v>140</v>
      </c>
      <c r="D166" s="17"/>
      <c r="E166" s="17"/>
      <c r="F166" s="17"/>
      <c r="G166" s="17"/>
      <c r="H166" s="103"/>
      <c r="I166" s="103"/>
      <c r="J166" s="49"/>
    </row>
    <row r="167" spans="1:10" ht="15.5" x14ac:dyDescent="0.3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5" x14ac:dyDescent="0.3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4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3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3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3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3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35">
      <c r="A174" s="26"/>
      <c r="B174" s="6"/>
      <c r="C174" s="286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4">
      <c r="A175" s="26"/>
      <c r="B175" s="6"/>
      <c r="C175" s="286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4">
      <c r="A176" s="51"/>
      <c r="B176" s="272"/>
      <c r="C176" s="273"/>
      <c r="D176" s="273"/>
      <c r="E176" s="273"/>
      <c r="F176" s="273"/>
      <c r="G176" s="273"/>
      <c r="H176" s="273"/>
      <c r="I176" s="273"/>
      <c r="J176" s="274"/>
    </row>
    <row r="177" spans="1:10" ht="14.15" customHeight="1" thickBot="1" x14ac:dyDescent="0.4">
      <c r="A177" s="51"/>
      <c r="B177" s="52"/>
      <c r="C177" s="398" t="s">
        <v>1</v>
      </c>
      <c r="D177" s="399"/>
      <c r="E177" s="71"/>
      <c r="F177" s="71"/>
      <c r="G177" s="71"/>
      <c r="H177" s="51"/>
      <c r="I177" s="51"/>
      <c r="J177" s="53"/>
    </row>
    <row r="178" spans="1:10" ht="14.15" customHeight="1" thickBot="1" x14ac:dyDescent="0.4">
      <c r="A178" s="51"/>
      <c r="B178" s="52"/>
      <c r="C178" s="72" t="s">
        <v>25</v>
      </c>
      <c r="D178" s="225">
        <v>13755</v>
      </c>
      <c r="E178" s="71"/>
      <c r="F178" s="71"/>
      <c r="G178" s="71"/>
      <c r="H178" s="51"/>
      <c r="I178" s="51"/>
      <c r="J178" s="53"/>
    </row>
    <row r="179" spans="1:10" ht="14.15" customHeight="1" thickBot="1" x14ac:dyDescent="0.4">
      <c r="A179" s="51"/>
      <c r="B179" s="52"/>
      <c r="C179" s="72" t="s">
        <v>2</v>
      </c>
      <c r="D179" s="225">
        <v>12225</v>
      </c>
      <c r="E179" s="71"/>
      <c r="F179" s="71"/>
      <c r="G179" s="107"/>
      <c r="H179" s="51"/>
      <c r="I179" s="51"/>
      <c r="J179" s="53"/>
    </row>
    <row r="180" spans="1:10" ht="14.15" customHeight="1" thickBot="1" x14ac:dyDescent="0.4">
      <c r="A180" s="51"/>
      <c r="B180" s="52"/>
      <c r="C180" s="72" t="s">
        <v>26</v>
      </c>
      <c r="D180" s="225">
        <v>1020</v>
      </c>
      <c r="E180" s="71"/>
      <c r="F180" s="71"/>
      <c r="G180" s="71"/>
      <c r="H180" s="51"/>
      <c r="I180" s="51"/>
      <c r="J180" s="53"/>
    </row>
    <row r="181" spans="1:10" ht="14.15" customHeight="1" thickBot="1" x14ac:dyDescent="0.4">
      <c r="A181" s="51"/>
      <c r="B181" s="52"/>
      <c r="C181" s="72" t="s">
        <v>29</v>
      </c>
      <c r="D181" s="225">
        <f>SUM(D178:D180)</f>
        <v>27000</v>
      </c>
      <c r="E181" s="71"/>
      <c r="F181" s="71"/>
      <c r="G181" s="71"/>
      <c r="H181" s="51"/>
      <c r="I181" s="51"/>
      <c r="J181" s="53"/>
    </row>
    <row r="182" spans="1:10" ht="14.15" customHeight="1" x14ac:dyDescent="0.35">
      <c r="A182" s="51"/>
      <c r="B182" s="52"/>
      <c r="C182" s="91"/>
      <c r="D182" s="257"/>
      <c r="E182" s="71"/>
      <c r="F182" s="71"/>
      <c r="G182" s="71"/>
      <c r="H182" s="51"/>
      <c r="I182" s="51"/>
      <c r="J182" s="53"/>
    </row>
    <row r="183" spans="1:10" ht="3.75" customHeight="1" thickBot="1" x14ac:dyDescent="0.4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3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4">
      <c r="A185" s="51"/>
      <c r="B185" s="303"/>
      <c r="C185" s="119"/>
      <c r="D185" s="119"/>
      <c r="E185" s="119"/>
      <c r="F185" s="119"/>
      <c r="G185" s="119"/>
      <c r="H185" s="119"/>
      <c r="I185" s="119"/>
      <c r="J185" s="304"/>
    </row>
    <row r="186" spans="1:10" ht="61.5" customHeight="1" thickBot="1" x14ac:dyDescent="0.4">
      <c r="A186" s="2"/>
      <c r="B186" s="74"/>
      <c r="C186" s="108" t="s">
        <v>17</v>
      </c>
      <c r="D186" s="169" t="s">
        <v>18</v>
      </c>
      <c r="E186" s="108" t="str">
        <f>F22</f>
        <v>FANGST UKE 45</v>
      </c>
      <c r="F186" s="108" t="str">
        <f>G22</f>
        <v>FANGST T.O.M UKE 45</v>
      </c>
      <c r="G186" s="168" t="str">
        <f>H22</f>
        <v>RESTKVOTER UKE 45</v>
      </c>
      <c r="H186" s="108" t="str">
        <f>I22</f>
        <v>FANGST T.O.M. UKE 45 2020</v>
      </c>
      <c r="I186" s="75"/>
      <c r="J186" s="76"/>
    </row>
    <row r="187" spans="1:10" ht="14.15" customHeight="1" x14ac:dyDescent="0.35">
      <c r="A187" s="51"/>
      <c r="B187" s="77"/>
      <c r="C187" s="161" t="s">
        <v>30</v>
      </c>
      <c r="D187" s="400">
        <v>5394</v>
      </c>
      <c r="E187" s="189">
        <v>37.794899999999998</v>
      </c>
      <c r="F187" s="189">
        <v>2019.26062</v>
      </c>
      <c r="G187" s="405">
        <f>D187-F187-F188</f>
        <v>1334.8564100000001</v>
      </c>
      <c r="H187" s="189">
        <v>1977.35727</v>
      </c>
      <c r="I187" s="91"/>
      <c r="J187" s="305"/>
    </row>
    <row r="188" spans="1:10" ht="14.15" customHeight="1" x14ac:dyDescent="0.35">
      <c r="A188" s="51"/>
      <c r="B188" s="77"/>
      <c r="C188" s="78" t="s">
        <v>27</v>
      </c>
      <c r="D188" s="411"/>
      <c r="E188" s="190">
        <v>88.59554</v>
      </c>
      <c r="F188" s="190">
        <v>2039.8829699999999</v>
      </c>
      <c r="G188" s="419"/>
      <c r="H188" s="190">
        <v>2089.1778599999998</v>
      </c>
      <c r="I188" s="91"/>
      <c r="J188" s="305"/>
    </row>
    <row r="189" spans="1:10" ht="15.65" customHeight="1" thickBot="1" x14ac:dyDescent="0.4">
      <c r="A189" s="51"/>
      <c r="B189" s="77"/>
      <c r="C189" s="79" t="s">
        <v>64</v>
      </c>
      <c r="D189" s="178">
        <v>200</v>
      </c>
      <c r="E189" s="191">
        <v>0.38640000000000002</v>
      </c>
      <c r="F189" s="191">
        <v>94.853099999999998</v>
      </c>
      <c r="G189" s="191">
        <f>D189-F189</f>
        <v>105.1469</v>
      </c>
      <c r="H189" s="191">
        <v>108.02734</v>
      </c>
      <c r="I189" s="91"/>
      <c r="J189" s="305"/>
    </row>
    <row r="190" spans="1:10" ht="14.15" customHeight="1" x14ac:dyDescent="0.35">
      <c r="A190" s="38"/>
      <c r="B190" s="92"/>
      <c r="C190" s="80" t="s">
        <v>55</v>
      </c>
      <c r="D190" s="276">
        <v>8090</v>
      </c>
      <c r="E190" s="192">
        <f>E191+E192+E193</f>
        <v>49.62856</v>
      </c>
      <c r="F190" s="192">
        <f>F191+F192+F193</f>
        <v>8197.1041800000003</v>
      </c>
      <c r="G190" s="192">
        <f>D190-F190</f>
        <v>-107.10418000000027</v>
      </c>
      <c r="H190" s="192">
        <f>H191+H192+H193</f>
        <v>7870.1446400000004</v>
      </c>
      <c r="I190" s="93"/>
      <c r="J190" s="306"/>
    </row>
    <row r="191" spans="1:10" ht="14.15" customHeight="1" x14ac:dyDescent="0.35">
      <c r="A191" s="69"/>
      <c r="B191" s="81"/>
      <c r="C191" s="82" t="s">
        <v>31</v>
      </c>
      <c r="D191" s="176"/>
      <c r="E191" s="193">
        <v>5.0377999999999998</v>
      </c>
      <c r="F191" s="193">
        <v>4083.2605800000001</v>
      </c>
      <c r="G191" s="193"/>
      <c r="H191" s="193">
        <v>3802.6613000000002</v>
      </c>
      <c r="I191" s="106"/>
      <c r="J191" s="14"/>
    </row>
    <row r="192" spans="1:10" ht="14.15" customHeight="1" x14ac:dyDescent="0.35">
      <c r="A192" s="69"/>
      <c r="B192" s="81"/>
      <c r="C192" s="82" t="s">
        <v>32</v>
      </c>
      <c r="D192" s="176"/>
      <c r="E192" s="193">
        <v>25.63916</v>
      </c>
      <c r="F192" s="193">
        <v>2554.8216000000002</v>
      </c>
      <c r="G192" s="193"/>
      <c r="H192" s="193">
        <v>2517.2780600000001</v>
      </c>
      <c r="I192" s="106"/>
      <c r="J192" s="307"/>
    </row>
    <row r="193" spans="1:10" ht="14.15" customHeight="1" thickBot="1" x14ac:dyDescent="0.4">
      <c r="A193" s="69"/>
      <c r="B193" s="81"/>
      <c r="C193" s="129" t="s">
        <v>33</v>
      </c>
      <c r="D193" s="177"/>
      <c r="E193" s="194">
        <v>18.951599999999999</v>
      </c>
      <c r="F193" s="194">
        <v>1559.0219999999999</v>
      </c>
      <c r="G193" s="194"/>
      <c r="H193" s="194">
        <v>1550.2052799999999</v>
      </c>
      <c r="I193" s="106"/>
      <c r="J193" s="307"/>
    </row>
    <row r="194" spans="1:10" ht="14.15" customHeight="1" thickBot="1" x14ac:dyDescent="0.4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9.1520000000000004E-2</v>
      </c>
      <c r="I194" s="87"/>
      <c r="J194" s="61"/>
    </row>
    <row r="195" spans="1:10" ht="16.5" customHeight="1" thickBot="1" x14ac:dyDescent="0.4">
      <c r="A195" s="51"/>
      <c r="B195" s="52"/>
      <c r="C195" s="163" t="s">
        <v>12</v>
      </c>
      <c r="D195" s="221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99999999999999" customHeight="1" thickBot="1" x14ac:dyDescent="0.4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176.40539999999999</v>
      </c>
      <c r="F196" s="180">
        <f>F187+F188+F189+F190+F194+F195</f>
        <v>12351.73007</v>
      </c>
      <c r="G196" s="180">
        <f>D196-F196</f>
        <v>1403.2699300000004</v>
      </c>
      <c r="H196" s="180">
        <f>H187+H188+H189+H190+H194+H195</f>
        <v>12044.806129999999</v>
      </c>
      <c r="I196" s="103"/>
      <c r="J196" s="301"/>
    </row>
    <row r="197" spans="1:10" ht="15.75" customHeight="1" x14ac:dyDescent="0.35">
      <c r="A197" s="51"/>
      <c r="B197" s="303"/>
      <c r="C197" s="410" t="s">
        <v>97</v>
      </c>
      <c r="D197" s="410"/>
      <c r="E197" s="410"/>
      <c r="F197" s="410"/>
      <c r="G197" s="410"/>
      <c r="H197" s="119"/>
      <c r="I197" s="119"/>
      <c r="J197" s="304"/>
    </row>
    <row r="198" spans="1:10" ht="12" customHeight="1" thickBot="1" x14ac:dyDescent="0.4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3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3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5">
      <c r="A201" s="113"/>
      <c r="B201" s="51"/>
      <c r="C201" s="308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55000000000000004">
      <c r="A202" s="113"/>
      <c r="B202" s="51"/>
      <c r="C202" s="308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4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4">
      <c r="A204" s="113"/>
      <c r="B204" s="52"/>
      <c r="C204" s="398" t="s">
        <v>1</v>
      </c>
      <c r="D204" s="399"/>
      <c r="E204" s="113"/>
      <c r="F204" s="113"/>
      <c r="G204" s="70"/>
      <c r="H204" s="51"/>
      <c r="I204" s="51"/>
      <c r="J204" s="53"/>
    </row>
    <row r="205" spans="1:10" ht="15" customHeight="1" x14ac:dyDescent="0.35">
      <c r="A205" s="113"/>
      <c r="B205" s="52"/>
      <c r="C205" s="246" t="s">
        <v>104</v>
      </c>
      <c r="D205" s="247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35">
      <c r="A206" s="113"/>
      <c r="B206" s="52"/>
      <c r="C206" s="248" t="s">
        <v>105</v>
      </c>
      <c r="D206" s="249">
        <v>15008</v>
      </c>
      <c r="E206" s="153"/>
      <c r="F206" s="113"/>
      <c r="G206" s="70"/>
      <c r="H206" s="51"/>
      <c r="I206" s="51"/>
      <c r="J206" s="53"/>
    </row>
    <row r="207" spans="1:10" ht="17" thickBot="1" x14ac:dyDescent="0.4">
      <c r="A207" s="113"/>
      <c r="B207" s="52"/>
      <c r="C207" s="248" t="s">
        <v>106</v>
      </c>
      <c r="D207" s="249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4">
      <c r="A208" s="113"/>
      <c r="B208" s="52"/>
      <c r="C208" s="250" t="s">
        <v>29</v>
      </c>
      <c r="D208" s="251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35">
      <c r="A209" s="51"/>
      <c r="B209" s="52"/>
      <c r="C209" s="244" t="s">
        <v>102</v>
      </c>
      <c r="D209" s="245"/>
      <c r="E209" s="245"/>
      <c r="F209" s="70"/>
      <c r="G209" s="70"/>
      <c r="H209" s="51"/>
      <c r="I209" s="51"/>
      <c r="J209" s="53"/>
    </row>
    <row r="210" spans="1:10" ht="10.5" customHeight="1" x14ac:dyDescent="0.35">
      <c r="A210" s="51"/>
      <c r="B210" s="52"/>
      <c r="C210" s="244" t="s">
        <v>103</v>
      </c>
      <c r="D210" s="245"/>
      <c r="E210" s="245"/>
      <c r="F210" s="70"/>
      <c r="G210" s="70"/>
      <c r="H210" s="51"/>
      <c r="I210" s="51"/>
      <c r="J210" s="53"/>
    </row>
    <row r="211" spans="1:10" ht="12" customHeight="1" x14ac:dyDescent="0.35">
      <c r="A211" s="51"/>
      <c r="B211" s="52"/>
      <c r="C211" s="244" t="s">
        <v>101</v>
      </c>
      <c r="D211" s="245"/>
      <c r="E211" s="245"/>
      <c r="F211" s="70"/>
      <c r="G211" s="70"/>
      <c r="H211" s="51"/>
      <c r="I211" s="51"/>
      <c r="J211" s="53"/>
    </row>
    <row r="212" spans="1:10" ht="12" customHeight="1" thickBot="1" x14ac:dyDescent="0.4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3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4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4">
      <c r="A215" s="51"/>
      <c r="B215" s="52"/>
      <c r="C215" s="42" t="s">
        <v>17</v>
      </c>
      <c r="D215" s="219" t="s">
        <v>18</v>
      </c>
      <c r="E215" s="42" t="str">
        <f>F22</f>
        <v>FANGST UKE 45</v>
      </c>
      <c r="F215" s="42" t="str">
        <f>G22</f>
        <v>FANGST T.O.M UKE 45</v>
      </c>
      <c r="G215" s="42" t="str">
        <f>H22</f>
        <v>RESTKVOTER UKE 45</v>
      </c>
      <c r="H215" s="42" t="str">
        <f>I22</f>
        <v>FANGST T.O.M. UKE 45 2020</v>
      </c>
      <c r="I215" s="51"/>
      <c r="J215" s="53"/>
    </row>
    <row r="216" spans="1:10" ht="15" customHeight="1" thickBot="1" x14ac:dyDescent="0.4">
      <c r="A216" s="51"/>
      <c r="B216" s="52"/>
      <c r="C216" s="44" t="s">
        <v>4</v>
      </c>
      <c r="D216" s="265">
        <v>43379</v>
      </c>
      <c r="E216" s="265">
        <v>10.12565</v>
      </c>
      <c r="F216" s="265">
        <v>43102.147449999997</v>
      </c>
      <c r="G216" s="265">
        <f>D216-F216</f>
        <v>276.85255000000325</v>
      </c>
      <c r="H216" s="265">
        <v>30727.063249999999</v>
      </c>
      <c r="I216" s="21"/>
      <c r="J216" s="53"/>
    </row>
    <row r="217" spans="1:10" ht="15" customHeight="1" thickBot="1" x14ac:dyDescent="0.4">
      <c r="A217" s="51"/>
      <c r="B217" s="52"/>
      <c r="C217" s="47" t="s">
        <v>39</v>
      </c>
      <c r="D217" s="265">
        <v>100</v>
      </c>
      <c r="E217" s="265">
        <v>2.06E-2</v>
      </c>
      <c r="F217" s="265">
        <v>30.104379999999999</v>
      </c>
      <c r="G217" s="265">
        <f>D217-F217</f>
        <v>69.895620000000008</v>
      </c>
      <c r="H217" s="265">
        <v>15.031409999999999</v>
      </c>
      <c r="I217" s="21"/>
      <c r="J217" s="53"/>
    </row>
    <row r="218" spans="1:10" ht="15.75" customHeight="1" thickBot="1" x14ac:dyDescent="0.4">
      <c r="A218" s="51"/>
      <c r="B218" s="52"/>
      <c r="C218" s="43" t="s">
        <v>34</v>
      </c>
      <c r="D218" s="266">
        <v>55</v>
      </c>
      <c r="E218" s="266"/>
      <c r="F218" s="266"/>
      <c r="G218" s="266">
        <f>D218-F218</f>
        <v>55</v>
      </c>
      <c r="H218" s="266"/>
      <c r="I218" s="21"/>
      <c r="J218" s="53"/>
    </row>
    <row r="219" spans="1:10" ht="16.5" customHeight="1" thickBot="1" x14ac:dyDescent="0.4">
      <c r="A219" s="51"/>
      <c r="B219" s="52"/>
      <c r="C219" s="45" t="s">
        <v>50</v>
      </c>
      <c r="D219" s="267">
        <f>SUM(D216:D218)</f>
        <v>43534</v>
      </c>
      <c r="E219" s="267">
        <f>SUM(E216:E218)</f>
        <v>10.14625</v>
      </c>
      <c r="F219" s="267">
        <f>SUM(F216:F218)</f>
        <v>43132.251829999994</v>
      </c>
      <c r="G219" s="267">
        <f>D219-F219</f>
        <v>401.74817000000621</v>
      </c>
      <c r="H219" s="267">
        <f>SUM(H216:H218)</f>
        <v>30742.094659999999</v>
      </c>
      <c r="I219" s="21"/>
      <c r="J219" s="53"/>
    </row>
    <row r="220" spans="1:10" ht="17.149999999999999" customHeight="1" thickBot="1" x14ac:dyDescent="0.4">
      <c r="A220" s="51"/>
      <c r="B220" s="84"/>
      <c r="C220" s="253" t="s">
        <v>127</v>
      </c>
      <c r="D220" s="85"/>
      <c r="E220" s="85"/>
      <c r="F220" s="121"/>
      <c r="G220" s="121"/>
      <c r="H220" s="121"/>
      <c r="I220" s="121"/>
      <c r="J220" s="310"/>
    </row>
    <row r="221" spans="1:10" ht="0" hidden="1" customHeight="1" x14ac:dyDescent="0.3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3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3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3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3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3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3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3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3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3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3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3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3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3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3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3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3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3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3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3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3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3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3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3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3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3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3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3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3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3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3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3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3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49999999999999" customHeight="1" thickTop="1" x14ac:dyDescent="0.3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35">
      <c r="A255" s="302"/>
      <c r="B255" s="29"/>
      <c r="C255" s="312" t="s">
        <v>48</v>
      </c>
      <c r="D255" s="29"/>
      <c r="E255" s="29"/>
      <c r="F255" s="29"/>
      <c r="G255" s="29"/>
      <c r="H255" s="29"/>
      <c r="I255" s="29"/>
      <c r="J255" s="309"/>
    </row>
    <row r="256" spans="1:10" ht="30" customHeight="1" thickBot="1" x14ac:dyDescent="0.4">
      <c r="A256" s="302"/>
      <c r="B256" s="29"/>
      <c r="C256" s="312"/>
      <c r="D256" s="29"/>
      <c r="E256" s="29"/>
      <c r="F256" s="29"/>
      <c r="G256" s="29"/>
      <c r="H256" s="29"/>
      <c r="I256" s="29"/>
      <c r="J256" s="309"/>
    </row>
    <row r="257" spans="1:10" ht="14.15" customHeight="1" thickTop="1" thickBot="1" x14ac:dyDescent="0.4">
      <c r="A257" s="51"/>
      <c r="B257" s="313"/>
      <c r="C257" s="277"/>
      <c r="D257" s="277"/>
      <c r="E257" s="277"/>
      <c r="F257" s="277"/>
      <c r="G257" s="277"/>
      <c r="H257" s="277"/>
      <c r="I257" s="277"/>
      <c r="J257" s="297"/>
    </row>
    <row r="258" spans="1:10" ht="14.15" customHeight="1" thickBot="1" x14ac:dyDescent="0.4">
      <c r="A258" s="2"/>
      <c r="B258" s="74"/>
      <c r="C258" s="398" t="s">
        <v>1</v>
      </c>
      <c r="D258" s="399"/>
      <c r="E258" s="113"/>
      <c r="F258" s="113"/>
      <c r="G258" s="75"/>
      <c r="H258" s="75"/>
      <c r="I258" s="75"/>
      <c r="J258" s="305"/>
    </row>
    <row r="259" spans="1:10" ht="14.15" customHeight="1" x14ac:dyDescent="0.35">
      <c r="A259" s="51"/>
      <c r="B259" s="77"/>
      <c r="C259" s="246" t="s">
        <v>107</v>
      </c>
      <c r="D259" s="247">
        <v>1706</v>
      </c>
      <c r="E259" s="153"/>
      <c r="F259" s="315"/>
      <c r="G259" s="91"/>
      <c r="H259" s="91"/>
      <c r="I259" s="91"/>
      <c r="J259" s="305"/>
    </row>
    <row r="260" spans="1:10" ht="14.15" customHeight="1" x14ac:dyDescent="0.35">
      <c r="A260" s="51"/>
      <c r="B260" s="77"/>
      <c r="C260" s="248" t="s">
        <v>42</v>
      </c>
      <c r="D260" s="249">
        <v>10196</v>
      </c>
      <c r="E260" s="153"/>
      <c r="F260" s="315"/>
      <c r="G260" s="91"/>
      <c r="H260" s="91"/>
      <c r="I260" s="91"/>
      <c r="J260" s="305"/>
    </row>
    <row r="261" spans="1:10" ht="13.5" customHeight="1" thickBot="1" x14ac:dyDescent="0.4">
      <c r="A261" s="51"/>
      <c r="B261" s="77"/>
      <c r="C261" s="248" t="s">
        <v>26</v>
      </c>
      <c r="D261" s="249">
        <v>382</v>
      </c>
      <c r="E261" s="153"/>
      <c r="F261" s="315"/>
      <c r="G261" s="33"/>
      <c r="H261" s="91"/>
      <c r="I261" s="91"/>
      <c r="J261" s="305"/>
    </row>
    <row r="262" spans="1:10" ht="14.25" customHeight="1" thickBot="1" x14ac:dyDescent="0.4">
      <c r="A262" s="51"/>
      <c r="B262" s="77"/>
      <c r="C262" s="250" t="s">
        <v>29</v>
      </c>
      <c r="D262" s="251">
        <f>SUM(D259:D261)</f>
        <v>12284</v>
      </c>
      <c r="E262" s="153"/>
      <c r="F262" s="113"/>
      <c r="G262" s="33"/>
      <c r="H262" s="91"/>
      <c r="I262" s="91"/>
      <c r="J262" s="316"/>
    </row>
    <row r="263" spans="1:10" ht="14.15" customHeight="1" x14ac:dyDescent="0.35">
      <c r="A263" s="51"/>
      <c r="B263" s="314"/>
      <c r="C263" s="262" t="s">
        <v>111</v>
      </c>
      <c r="D263" s="223"/>
      <c r="E263" s="154"/>
      <c r="F263" s="30"/>
      <c r="G263" s="31"/>
      <c r="H263" s="28"/>
      <c r="I263" s="28"/>
      <c r="J263" s="316"/>
    </row>
    <row r="264" spans="1:10" ht="15" customHeight="1" x14ac:dyDescent="0.35">
      <c r="A264" s="51"/>
      <c r="B264" s="314"/>
      <c r="C264" s="259" t="s">
        <v>108</v>
      </c>
      <c r="D264" s="224"/>
      <c r="E264" s="31"/>
      <c r="F264" s="28"/>
      <c r="G264" s="28"/>
      <c r="H264" s="28"/>
      <c r="I264" s="28"/>
      <c r="J264" s="53"/>
    </row>
    <row r="265" spans="1:10" ht="14.25" customHeight="1" thickBot="1" x14ac:dyDescent="0.4">
      <c r="A265" s="51"/>
      <c r="B265" s="314"/>
      <c r="C265" s="259" t="s">
        <v>110</v>
      </c>
      <c r="D265" s="31"/>
      <c r="E265" s="31"/>
      <c r="F265" s="28"/>
      <c r="G265" s="28"/>
      <c r="H265" s="28"/>
      <c r="I265" s="28"/>
      <c r="J265" s="316"/>
    </row>
    <row r="266" spans="1:10" ht="23.25" customHeight="1" x14ac:dyDescent="0.35">
      <c r="A266" s="51"/>
      <c r="B266" s="317"/>
      <c r="C266" s="271" t="s">
        <v>125</v>
      </c>
      <c r="D266" s="271"/>
      <c r="E266" s="271"/>
      <c r="F266" s="271"/>
      <c r="G266" s="271"/>
      <c r="H266" s="271"/>
      <c r="I266" s="271"/>
      <c r="J266" s="318"/>
    </row>
    <row r="267" spans="1:10" ht="14.15" customHeight="1" thickBot="1" x14ac:dyDescent="0.4">
      <c r="A267" s="51"/>
      <c r="B267" s="319"/>
      <c r="C267" s="32"/>
      <c r="D267" s="32"/>
      <c r="E267" s="32"/>
      <c r="F267" s="32"/>
      <c r="G267" s="32"/>
      <c r="H267" s="32"/>
      <c r="I267" s="32"/>
      <c r="J267" s="316"/>
    </row>
    <row r="268" spans="1:10" ht="54" customHeight="1" thickBot="1" x14ac:dyDescent="0.4">
      <c r="A268" s="51"/>
      <c r="B268" s="314"/>
      <c r="C268" s="42" t="s">
        <v>17</v>
      </c>
      <c r="D268" s="46" t="s">
        <v>18</v>
      </c>
      <c r="E268" s="42" t="str">
        <f>F22</f>
        <v>FANGST UKE 45</v>
      </c>
      <c r="F268" s="42" t="str">
        <f>G22</f>
        <v>FANGST T.O.M UKE 45</v>
      </c>
      <c r="G268" s="42" t="str">
        <f>H22</f>
        <v>RESTKVOTER UKE 45</v>
      </c>
      <c r="H268" s="42" t="str">
        <f>I22</f>
        <v>FANGST T.O.M. UKE 45 2020</v>
      </c>
      <c r="I268" s="28"/>
      <c r="J268" s="306"/>
    </row>
    <row r="269" spans="1:10" ht="14.15" customHeight="1" thickBot="1" x14ac:dyDescent="0.4">
      <c r="A269" s="38"/>
      <c r="B269" s="92"/>
      <c r="C269" s="44" t="s">
        <v>49</v>
      </c>
      <c r="D269" s="403">
        <v>1701</v>
      </c>
      <c r="E269" s="164">
        <v>4.1866500000000002</v>
      </c>
      <c r="F269" s="164">
        <v>487.00648000000001</v>
      </c>
      <c r="G269" s="405">
        <f>D269-F269-F270</f>
        <v>183.48973000000001</v>
      </c>
      <c r="H269" s="164">
        <v>580.71126000000004</v>
      </c>
      <c r="I269" s="93"/>
      <c r="J269" s="320"/>
    </row>
    <row r="270" spans="1:10" ht="14.15" customHeight="1" thickBot="1" x14ac:dyDescent="0.4">
      <c r="A270" s="51"/>
      <c r="B270" s="314"/>
      <c r="C270" s="47" t="s">
        <v>43</v>
      </c>
      <c r="D270" s="404"/>
      <c r="E270" s="164">
        <v>1.22346</v>
      </c>
      <c r="F270" s="164">
        <v>1030.50379</v>
      </c>
      <c r="G270" s="406"/>
      <c r="H270" s="164">
        <v>1574.4299699999999</v>
      </c>
      <c r="I270" s="41"/>
      <c r="J270" s="306"/>
    </row>
    <row r="271" spans="1:10" ht="16" thickBot="1" x14ac:dyDescent="0.4">
      <c r="A271" s="38"/>
      <c r="B271" s="92"/>
      <c r="C271" s="43" t="s">
        <v>34</v>
      </c>
      <c r="D271" s="252">
        <v>5</v>
      </c>
      <c r="E271" s="165"/>
      <c r="F271" s="165">
        <v>1.389</v>
      </c>
      <c r="G271" s="164">
        <f>D271-F271</f>
        <v>3.6109999999999998</v>
      </c>
      <c r="H271" s="165">
        <v>3.32992</v>
      </c>
      <c r="I271" s="93"/>
      <c r="J271" s="321"/>
    </row>
    <row r="272" spans="1:10" ht="18.75" customHeight="1" thickBot="1" x14ac:dyDescent="0.4">
      <c r="A272" s="38"/>
      <c r="B272" s="322"/>
      <c r="C272" s="43" t="s">
        <v>53</v>
      </c>
      <c r="D272" s="263"/>
      <c r="E272" s="165">
        <v>3.0300000000000001E-2</v>
      </c>
      <c r="F272" s="165">
        <v>2.9223300000000001</v>
      </c>
      <c r="G272" s="164"/>
      <c r="H272" s="165">
        <v>2.1034299999999999</v>
      </c>
      <c r="I272" s="34"/>
      <c r="J272" s="316"/>
    </row>
    <row r="273" spans="1:10" ht="14.15" customHeight="1" thickBot="1" x14ac:dyDescent="0.4">
      <c r="A273" s="51"/>
      <c r="B273" s="314"/>
      <c r="C273" s="45" t="s">
        <v>50</v>
      </c>
      <c r="D273" s="264">
        <f>D259</f>
        <v>1706</v>
      </c>
      <c r="E273" s="166">
        <f>SUM(E269:E272)</f>
        <v>5.4404100000000009</v>
      </c>
      <c r="F273" s="166">
        <f>SUM(F269:F272)</f>
        <v>1521.8216</v>
      </c>
      <c r="G273" s="166">
        <f>D273-F273</f>
        <v>184.17840000000001</v>
      </c>
      <c r="H273" s="166">
        <f>H269+H270+H271+H272</f>
        <v>2160.5745800000004</v>
      </c>
      <c r="I273" s="28"/>
      <c r="J273" s="316"/>
    </row>
    <row r="274" spans="1:10" ht="14.15" customHeight="1" x14ac:dyDescent="0.35">
      <c r="A274" s="51"/>
      <c r="B274" s="314"/>
      <c r="C274" s="25"/>
      <c r="D274" s="373"/>
      <c r="E274" s="373"/>
      <c r="F274" s="373"/>
      <c r="G274" s="373"/>
      <c r="H274" s="373"/>
      <c r="I274" s="28"/>
      <c r="J274" s="316"/>
    </row>
    <row r="275" spans="1:10" ht="14.15" customHeight="1" thickBot="1" x14ac:dyDescent="0.4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5" customHeight="1" thickTop="1" x14ac:dyDescent="0.35">
      <c r="A276" s="51"/>
    </row>
    <row r="277" spans="1:10" ht="14.15" customHeight="1" x14ac:dyDescent="0.35">
      <c r="A277" s="51"/>
    </row>
    <row r="278" spans="1:10" ht="14.15" customHeight="1" x14ac:dyDescent="0.35">
      <c r="A278" s="51"/>
    </row>
    <row r="279" spans="1:10" ht="14.15" customHeight="1" x14ac:dyDescent="0.35">
      <c r="A279" s="51"/>
    </row>
    <row r="280" spans="1:10" ht="14.15" customHeight="1" x14ac:dyDescent="0.35">
      <c r="A280" s="51"/>
    </row>
    <row r="281" spans="1:10" ht="14.15" customHeight="1" x14ac:dyDescent="0.35">
      <c r="A281" s="51"/>
    </row>
    <row r="282" spans="1:10" ht="14.15" customHeight="1" x14ac:dyDescent="0.35">
      <c r="A282" s="51"/>
    </row>
    <row r="283" spans="1:10" ht="30" customHeight="1" thickBot="1" x14ac:dyDescent="0.55000000000000004">
      <c r="A283" s="27"/>
      <c r="B283" s="3"/>
      <c r="C283" s="311" t="s">
        <v>41</v>
      </c>
      <c r="D283" s="1"/>
      <c r="E283" s="26"/>
      <c r="F283" s="26"/>
      <c r="G283" s="26"/>
      <c r="H283" s="26"/>
      <c r="I283" s="26"/>
      <c r="J283" s="26"/>
    </row>
    <row r="284" spans="1:10" ht="17.149999999999999" customHeight="1" thickTop="1" x14ac:dyDescent="0.35">
      <c r="B284" s="355"/>
      <c r="C284" s="356"/>
      <c r="D284" s="356"/>
      <c r="E284" s="356"/>
      <c r="F284" s="356"/>
      <c r="G284" s="356"/>
      <c r="H284" s="356"/>
      <c r="I284" s="356"/>
      <c r="J284" s="357"/>
    </row>
    <row r="285" spans="1:10" ht="6" customHeight="1" thickBot="1" x14ac:dyDescent="0.4">
      <c r="B285" s="358"/>
      <c r="C285" s="113"/>
      <c r="D285" s="113"/>
      <c r="E285" s="113"/>
      <c r="F285" s="113"/>
      <c r="G285" s="113"/>
      <c r="H285" s="113"/>
      <c r="I285" s="113"/>
      <c r="J285" s="359"/>
    </row>
    <row r="286" spans="1:10" ht="18" customHeight="1" thickBot="1" x14ac:dyDescent="0.4">
      <c r="B286" s="358"/>
      <c r="C286" s="398" t="s">
        <v>1</v>
      </c>
      <c r="D286" s="399"/>
      <c r="E286" s="398" t="s">
        <v>51</v>
      </c>
      <c r="F286" s="399"/>
      <c r="G286" s="398" t="s">
        <v>52</v>
      </c>
      <c r="H286" s="399"/>
      <c r="I286" s="113"/>
      <c r="J286" s="359"/>
    </row>
    <row r="287" spans="1:10" ht="14.25" customHeight="1" x14ac:dyDescent="0.35">
      <c r="B287" s="358"/>
      <c r="C287" s="246" t="s">
        <v>104</v>
      </c>
      <c r="D287" s="247">
        <v>30216</v>
      </c>
      <c r="E287" s="254" t="s">
        <v>4</v>
      </c>
      <c r="F287" s="255">
        <v>16706</v>
      </c>
      <c r="G287" s="248" t="s">
        <v>10</v>
      </c>
      <c r="H287" s="260">
        <v>8545</v>
      </c>
      <c r="I287" s="113"/>
      <c r="J287" s="359"/>
    </row>
    <row r="288" spans="1:10" ht="14.25" customHeight="1" x14ac:dyDescent="0.35">
      <c r="B288" s="358"/>
      <c r="C288" s="248" t="s">
        <v>42</v>
      </c>
      <c r="D288" s="249">
        <v>22198</v>
      </c>
      <c r="E288" s="256" t="s">
        <v>43</v>
      </c>
      <c r="F288" s="257">
        <v>8000</v>
      </c>
      <c r="G288" s="248" t="s">
        <v>9</v>
      </c>
      <c r="H288" s="260">
        <v>2224</v>
      </c>
      <c r="I288" s="113"/>
      <c r="J288" s="359"/>
    </row>
    <row r="289" spans="1:10" ht="14.25" customHeight="1" x14ac:dyDescent="0.35">
      <c r="B289" s="358"/>
      <c r="C289" s="248"/>
      <c r="D289" s="249"/>
      <c r="E289" s="256" t="s">
        <v>36</v>
      </c>
      <c r="F289" s="257">
        <v>5500</v>
      </c>
      <c r="G289" s="248" t="s">
        <v>44</v>
      </c>
      <c r="H289" s="260">
        <v>4571</v>
      </c>
      <c r="I289" s="113"/>
      <c r="J289" s="359"/>
    </row>
    <row r="290" spans="1:10" ht="14.15" customHeight="1" thickBot="1" x14ac:dyDescent="0.4">
      <c r="B290" s="358"/>
      <c r="C290" s="248"/>
      <c r="D290" s="249"/>
      <c r="E290" s="256"/>
      <c r="F290" s="257"/>
      <c r="G290" s="248" t="s">
        <v>45</v>
      </c>
      <c r="H290" s="260">
        <v>1366</v>
      </c>
      <c r="I290" s="113"/>
      <c r="J290" s="359"/>
    </row>
    <row r="291" spans="1:10" ht="14.15" customHeight="1" thickBot="1" x14ac:dyDescent="0.4">
      <c r="B291" s="358"/>
      <c r="C291" s="250" t="s">
        <v>29</v>
      </c>
      <c r="D291" s="251">
        <v>59512</v>
      </c>
      <c r="E291" s="258" t="s">
        <v>54</v>
      </c>
      <c r="F291" s="251">
        <f>F287+F288+F289</f>
        <v>30206</v>
      </c>
      <c r="G291" s="250" t="s">
        <v>4</v>
      </c>
      <c r="H291" s="261">
        <f>SUM(H287:H290)</f>
        <v>16706</v>
      </c>
      <c r="I291" s="113"/>
      <c r="J291" s="359"/>
    </row>
    <row r="292" spans="1:10" ht="13.15" customHeight="1" x14ac:dyDescent="0.35">
      <c r="B292" s="358"/>
      <c r="C292" s="155" t="s">
        <v>118</v>
      </c>
      <c r="D292" s="256"/>
      <c r="E292" s="256"/>
      <c r="F292" s="154"/>
      <c r="G292" s="31"/>
      <c r="H292" s="30"/>
      <c r="I292" s="30"/>
      <c r="J292" s="360"/>
    </row>
    <row r="293" spans="1:10" ht="13.15" customHeight="1" x14ac:dyDescent="0.35">
      <c r="B293" s="358"/>
      <c r="C293" s="259" t="s">
        <v>79</v>
      </c>
      <c r="D293" s="31"/>
      <c r="E293" s="31"/>
      <c r="F293" s="31"/>
      <c r="G293" s="31"/>
      <c r="H293" s="28"/>
      <c r="I293" s="28"/>
      <c r="J293" s="316"/>
    </row>
    <row r="294" spans="1:10" ht="9.75" customHeight="1" x14ac:dyDescent="0.35">
      <c r="B294" s="358"/>
      <c r="C294" s="56" t="s">
        <v>109</v>
      </c>
      <c r="D294" s="28"/>
      <c r="E294" s="28"/>
      <c r="F294" s="28"/>
      <c r="G294" s="28"/>
      <c r="H294" s="28"/>
      <c r="I294" s="28"/>
      <c r="J294" s="316"/>
    </row>
    <row r="295" spans="1:10" ht="18" customHeight="1" thickBot="1" x14ac:dyDescent="0.4">
      <c r="B295" s="358"/>
      <c r="C295" s="113"/>
      <c r="D295" s="113"/>
      <c r="E295" s="113"/>
      <c r="F295" s="113"/>
      <c r="G295" s="113"/>
      <c r="H295" s="113"/>
      <c r="I295" s="113"/>
      <c r="J295" s="359"/>
    </row>
    <row r="296" spans="1:10" ht="29.25" customHeight="1" x14ac:dyDescent="0.35">
      <c r="B296" s="317"/>
      <c r="C296" s="271" t="s">
        <v>125</v>
      </c>
      <c r="D296" s="271"/>
      <c r="E296" s="271"/>
      <c r="F296" s="271"/>
      <c r="G296" s="271"/>
      <c r="H296" s="271"/>
      <c r="I296" s="271"/>
      <c r="J296" s="318"/>
    </row>
    <row r="297" spans="1:10" ht="18.75" customHeight="1" thickBot="1" x14ac:dyDescent="0.4">
      <c r="B297" s="361"/>
      <c r="C297" s="309"/>
      <c r="D297" s="309"/>
      <c r="E297" s="309"/>
      <c r="F297" s="309"/>
      <c r="G297" s="309"/>
      <c r="H297" s="309"/>
      <c r="I297" s="309"/>
      <c r="J297" s="362"/>
    </row>
    <row r="298" spans="1:10" ht="64.5" customHeight="1" thickBot="1" x14ac:dyDescent="0.4">
      <c r="B298" s="358"/>
      <c r="C298" s="325" t="s">
        <v>17</v>
      </c>
      <c r="D298" s="326" t="s">
        <v>61</v>
      </c>
      <c r="E298" s="167" t="s">
        <v>82</v>
      </c>
      <c r="F298" s="325" t="str">
        <f>F22</f>
        <v>FANGST UKE 45</v>
      </c>
      <c r="G298" s="325" t="str">
        <f>G22</f>
        <v>FANGST T.O.M UKE 45</v>
      </c>
      <c r="H298" s="325" t="str">
        <f>H22</f>
        <v>RESTKVOTER UKE 45</v>
      </c>
      <c r="I298" s="325" t="str">
        <f>I22</f>
        <v>FANGST T.O.M. UKE 45 2020</v>
      </c>
      <c r="J298" s="359"/>
    </row>
    <row r="299" spans="1:10" ht="14.15" customHeight="1" x14ac:dyDescent="0.35">
      <c r="A299" s="27"/>
      <c r="B299" s="358"/>
      <c r="C299" s="327" t="s">
        <v>14</v>
      </c>
      <c r="D299" s="328">
        <f t="shared" ref="D299:I299" si="15">D303+D302+D301+D300</f>
        <v>16706</v>
      </c>
      <c r="E299" s="328">
        <f t="shared" si="15"/>
        <v>20688</v>
      </c>
      <c r="F299" s="374">
        <f t="shared" si="15"/>
        <v>398.72984999999994</v>
      </c>
      <c r="G299" s="374">
        <f t="shared" si="15"/>
        <v>13920.89748</v>
      </c>
      <c r="H299" s="374">
        <f t="shared" si="15"/>
        <v>6767.1025200000004</v>
      </c>
      <c r="I299" s="374">
        <f t="shared" si="15"/>
        <v>28600.25866</v>
      </c>
      <c r="J299" s="359"/>
    </row>
    <row r="300" spans="1:10" ht="14.15" customHeight="1" x14ac:dyDescent="0.35">
      <c r="A300" s="27"/>
      <c r="B300" s="358"/>
      <c r="C300" s="330" t="s">
        <v>132</v>
      </c>
      <c r="D300" s="331">
        <v>8545</v>
      </c>
      <c r="E300" s="331">
        <v>11525</v>
      </c>
      <c r="F300" s="332"/>
      <c r="G300" s="332">
        <v>7810.6571100000001</v>
      </c>
      <c r="H300" s="332">
        <f t="shared" ref="H300:H305" si="16">E300-G300</f>
        <v>3714.3428899999999</v>
      </c>
      <c r="I300" s="332">
        <v>20000.713189999999</v>
      </c>
      <c r="J300" s="359"/>
    </row>
    <row r="301" spans="1:10" ht="14.15" customHeight="1" x14ac:dyDescent="0.35">
      <c r="A301" s="27"/>
      <c r="B301" s="358"/>
      <c r="C301" s="333" t="s">
        <v>9</v>
      </c>
      <c r="D301" s="331">
        <v>2224</v>
      </c>
      <c r="E301" s="331">
        <v>3000</v>
      </c>
      <c r="F301" s="332">
        <v>348.83864999999997</v>
      </c>
      <c r="G301" s="332">
        <v>2083.9018999999998</v>
      </c>
      <c r="H301" s="332">
        <f t="shared" si="16"/>
        <v>916.09810000000016</v>
      </c>
      <c r="I301" s="332">
        <v>2489.9490799999999</v>
      </c>
      <c r="J301" s="359"/>
    </row>
    <row r="302" spans="1:10" ht="14.15" customHeight="1" x14ac:dyDescent="0.35">
      <c r="A302" s="27"/>
      <c r="B302" s="358"/>
      <c r="C302" s="333" t="s">
        <v>45</v>
      </c>
      <c r="D302" s="331">
        <v>1366</v>
      </c>
      <c r="E302" s="331">
        <v>1441</v>
      </c>
      <c r="F302" s="332">
        <v>49.891199999999998</v>
      </c>
      <c r="G302" s="332">
        <v>1623.29222</v>
      </c>
      <c r="H302" s="332">
        <f t="shared" si="16"/>
        <v>-182.29222000000004</v>
      </c>
      <c r="I302" s="332">
        <v>2572.2265900000002</v>
      </c>
      <c r="J302" s="359"/>
    </row>
    <row r="303" spans="1:10" ht="14.15" customHeight="1" thickBot="1" x14ac:dyDescent="0.4">
      <c r="A303" s="27"/>
      <c r="B303" s="358"/>
      <c r="C303" s="334" t="s">
        <v>131</v>
      </c>
      <c r="D303" s="335">
        <v>4571</v>
      </c>
      <c r="E303" s="335">
        <v>4722</v>
      </c>
      <c r="F303" s="332"/>
      <c r="G303" s="332">
        <v>2403.0462499999999</v>
      </c>
      <c r="H303" s="332">
        <f t="shared" si="16"/>
        <v>2318.9537500000001</v>
      </c>
      <c r="I303" s="332">
        <v>3537.3697999999999</v>
      </c>
      <c r="J303" s="359"/>
    </row>
    <row r="304" spans="1:10" ht="14.15" customHeight="1" thickBot="1" x14ac:dyDescent="0.4">
      <c r="A304" s="27"/>
      <c r="B304" s="358"/>
      <c r="C304" s="336" t="s">
        <v>36</v>
      </c>
      <c r="D304" s="337">
        <v>5500</v>
      </c>
      <c r="E304" s="337">
        <v>5500</v>
      </c>
      <c r="F304" s="338"/>
      <c r="G304" s="338">
        <v>2204.0091299999999</v>
      </c>
      <c r="H304" s="338">
        <f t="shared" si="16"/>
        <v>3295.9908700000001</v>
      </c>
      <c r="I304" s="338">
        <v>3890.0062800000001</v>
      </c>
      <c r="J304" s="359"/>
    </row>
    <row r="305" spans="1:10" ht="14.15" customHeight="1" x14ac:dyDescent="0.35">
      <c r="A305" s="27"/>
      <c r="B305" s="358"/>
      <c r="C305" s="327" t="s">
        <v>15</v>
      </c>
      <c r="D305" s="328">
        <v>8000</v>
      </c>
      <c r="E305" s="328">
        <v>8000</v>
      </c>
      <c r="F305" s="329">
        <f>F307+F306</f>
        <v>25.171240000000001</v>
      </c>
      <c r="G305" s="329">
        <f>G307+G306</f>
        <v>3178.5527400000001</v>
      </c>
      <c r="H305" s="329">
        <f t="shared" si="16"/>
        <v>4821.4472599999999</v>
      </c>
      <c r="I305" s="329">
        <f>I307+I306</f>
        <v>5277.70273</v>
      </c>
      <c r="J305" s="359"/>
    </row>
    <row r="306" spans="1:10" ht="14.15" customHeight="1" x14ac:dyDescent="0.35">
      <c r="A306" s="27"/>
      <c r="B306" s="358"/>
      <c r="C306" s="333" t="s">
        <v>27</v>
      </c>
      <c r="D306" s="339"/>
      <c r="E306" s="331"/>
      <c r="F306" s="332"/>
      <c r="G306" s="332">
        <v>13.22733</v>
      </c>
      <c r="H306" s="332"/>
      <c r="I306" s="332">
        <v>753.18309999999997</v>
      </c>
      <c r="J306" s="359"/>
    </row>
    <row r="307" spans="1:10" ht="14.15" customHeight="1" thickBot="1" x14ac:dyDescent="0.4">
      <c r="A307" s="27"/>
      <c r="B307" s="358"/>
      <c r="C307" s="340" t="s">
        <v>46</v>
      </c>
      <c r="D307" s="341"/>
      <c r="E307" s="342"/>
      <c r="F307" s="343">
        <v>25.171240000000001</v>
      </c>
      <c r="G307" s="343">
        <v>3165.3254099999999</v>
      </c>
      <c r="H307" s="343"/>
      <c r="I307" s="343">
        <v>4524.5196299999998</v>
      </c>
      <c r="J307" s="359"/>
    </row>
    <row r="308" spans="1:10" ht="14.15" customHeight="1" thickBot="1" x14ac:dyDescent="0.4">
      <c r="A308" s="27"/>
      <c r="B308" s="358"/>
      <c r="C308" s="336" t="s">
        <v>11</v>
      </c>
      <c r="D308" s="337">
        <v>10</v>
      </c>
      <c r="E308" s="337">
        <v>10</v>
      </c>
      <c r="F308" s="338"/>
      <c r="G308" s="338">
        <v>0.39150000000000001</v>
      </c>
      <c r="H308" s="338">
        <f>E308-G308</f>
        <v>9.6084999999999994</v>
      </c>
      <c r="I308" s="338">
        <v>0.73904999999999998</v>
      </c>
      <c r="J308" s="359"/>
    </row>
    <row r="309" spans="1:10" ht="14.15" customHeight="1" thickBot="1" x14ac:dyDescent="0.4">
      <c r="A309" s="27"/>
      <c r="B309" s="358"/>
      <c r="C309" s="344" t="s">
        <v>47</v>
      </c>
      <c r="D309" s="345"/>
      <c r="E309" s="346"/>
      <c r="F309" s="338">
        <v>7.8600000000000003E-2</v>
      </c>
      <c r="G309" s="338">
        <v>43.255510000000001</v>
      </c>
      <c r="H309" s="338">
        <f>E309-G309</f>
        <v>-43.255510000000001</v>
      </c>
      <c r="I309" s="338">
        <v>74.351759999999999</v>
      </c>
      <c r="J309" s="359"/>
    </row>
    <row r="310" spans="1:10" ht="19" thickBot="1" x14ac:dyDescent="0.4">
      <c r="A310" s="27"/>
      <c r="B310" s="358"/>
      <c r="C310" s="347" t="s">
        <v>7</v>
      </c>
      <c r="D310" s="348">
        <f t="shared" ref="D310:I310" si="17">D299+D304+D305+D308+D309</f>
        <v>30216</v>
      </c>
      <c r="E310" s="348">
        <f t="shared" si="17"/>
        <v>34198</v>
      </c>
      <c r="F310" s="349">
        <f t="shared" si="17"/>
        <v>423.97968999999995</v>
      </c>
      <c r="G310" s="349">
        <f t="shared" si="17"/>
        <v>19347.106360000002</v>
      </c>
      <c r="H310" s="349">
        <f t="shared" si="17"/>
        <v>14850.893639999998</v>
      </c>
      <c r="I310" s="349">
        <f t="shared" si="17"/>
        <v>37843.058479999992</v>
      </c>
      <c r="J310" s="359"/>
    </row>
    <row r="311" spans="1:10" ht="14.15" customHeight="1" x14ac:dyDescent="0.35">
      <c r="A311" s="27"/>
      <c r="B311" s="358"/>
      <c r="C311" s="351" t="s">
        <v>130</v>
      </c>
      <c r="D311" s="352"/>
      <c r="E311" s="352"/>
      <c r="F311" s="352"/>
      <c r="G311" s="352"/>
      <c r="H311" s="323"/>
      <c r="I311" s="323"/>
      <c r="J311" s="359"/>
    </row>
    <row r="312" spans="1:10" ht="14.15" customHeight="1" x14ac:dyDescent="0.35">
      <c r="A312" s="27"/>
      <c r="B312" s="358"/>
      <c r="C312" s="155" t="s">
        <v>128</v>
      </c>
      <c r="D312" s="352"/>
      <c r="E312" s="352"/>
      <c r="F312" s="352"/>
      <c r="G312" s="352"/>
      <c r="H312" s="350"/>
      <c r="I312" s="323"/>
      <c r="J312" s="359"/>
    </row>
    <row r="313" spans="1:10" ht="14.15" customHeight="1" x14ac:dyDescent="0.35">
      <c r="A313" s="27"/>
      <c r="B313" s="358"/>
      <c r="C313" s="155" t="s">
        <v>129</v>
      </c>
      <c r="D313" s="352"/>
      <c r="E313" s="352"/>
      <c r="F313" s="352"/>
      <c r="G313" s="352"/>
      <c r="H313" s="323"/>
      <c r="I313" s="350"/>
      <c r="J313" s="359"/>
    </row>
    <row r="314" spans="1:10" ht="15.75" customHeight="1" thickBot="1" x14ac:dyDescent="0.4">
      <c r="A314" s="27"/>
      <c r="B314" s="363"/>
      <c r="C314" s="353"/>
      <c r="D314" s="354"/>
      <c r="E314" s="354"/>
      <c r="F314" s="354"/>
      <c r="G314" s="354"/>
      <c r="H314" s="354"/>
      <c r="I314" s="354"/>
      <c r="J314" s="364"/>
    </row>
    <row r="315" spans="1:10" ht="15.75" customHeight="1" thickTop="1" x14ac:dyDescent="0.35">
      <c r="A315" s="27"/>
      <c r="B315" s="113"/>
      <c r="C315" s="324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35">
      <c r="A316" s="27"/>
      <c r="B316" s="113"/>
      <c r="C316" s="324"/>
      <c r="D316" s="141"/>
      <c r="E316" s="141"/>
      <c r="F316" s="141"/>
      <c r="G316" s="141"/>
      <c r="H316" s="141"/>
      <c r="I316" s="141"/>
      <c r="J316" s="113"/>
    </row>
    <row r="317" spans="1:10" ht="14.15" customHeight="1" thickBot="1" x14ac:dyDescent="0.4">
      <c r="A317" s="27"/>
      <c r="D317" s="1"/>
    </row>
    <row r="318" spans="1:10" ht="14.15" customHeight="1" thickTop="1" x14ac:dyDescent="0.35">
      <c r="A318" s="27"/>
      <c r="B318" s="355"/>
      <c r="C318" s="356"/>
      <c r="D318" s="372"/>
      <c r="E318" s="356"/>
      <c r="F318" s="356"/>
      <c r="G318" s="356"/>
      <c r="H318" s="356"/>
      <c r="I318" s="356"/>
      <c r="J318" s="357"/>
    </row>
    <row r="319" spans="1:10" ht="14.15" customHeight="1" x14ac:dyDescent="0.35">
      <c r="A319" s="27"/>
      <c r="B319" s="358"/>
      <c r="C319" s="371" t="s">
        <v>72</v>
      </c>
      <c r="D319" s="2"/>
      <c r="E319" s="113"/>
      <c r="F319" s="113"/>
      <c r="G319" s="113"/>
      <c r="H319" s="113"/>
      <c r="I319" s="113"/>
      <c r="J319" s="359"/>
    </row>
    <row r="320" spans="1:10" ht="14.15" customHeight="1" thickBot="1" x14ac:dyDescent="0.4">
      <c r="A320" s="27"/>
      <c r="B320" s="358"/>
      <c r="C320" s="113"/>
      <c r="D320" s="2"/>
      <c r="E320" s="113"/>
      <c r="F320" s="113"/>
      <c r="G320" s="113"/>
      <c r="H320" s="113"/>
      <c r="I320" s="113"/>
      <c r="J320" s="359"/>
    </row>
    <row r="321" spans="1:10" ht="14.15" customHeight="1" thickBot="1" x14ac:dyDescent="0.4">
      <c r="A321" s="27"/>
      <c r="B321" s="358"/>
      <c r="C321" s="398" t="s">
        <v>1</v>
      </c>
      <c r="D321" s="399"/>
      <c r="E321" s="113"/>
      <c r="F321" s="113"/>
      <c r="G321" s="113"/>
      <c r="H321" s="113"/>
      <c r="I321" s="113"/>
      <c r="J321" s="359"/>
    </row>
    <row r="322" spans="1:10" ht="14.15" customHeight="1" x14ac:dyDescent="0.35">
      <c r="A322" s="27"/>
      <c r="B322" s="358"/>
      <c r="C322" s="246" t="s">
        <v>107</v>
      </c>
      <c r="D322" s="247">
        <v>2528</v>
      </c>
      <c r="E322" s="113"/>
      <c r="F322" s="113"/>
      <c r="G322" s="113"/>
      <c r="H322" s="113"/>
      <c r="I322" s="113"/>
      <c r="J322" s="359"/>
    </row>
    <row r="323" spans="1:10" ht="14.15" customHeight="1" x14ac:dyDescent="0.35">
      <c r="A323" s="27"/>
      <c r="B323" s="358"/>
      <c r="C323" s="248" t="s">
        <v>42</v>
      </c>
      <c r="D323" s="249">
        <v>3465</v>
      </c>
      <c r="E323" s="113"/>
      <c r="F323" s="113"/>
      <c r="G323" s="113"/>
      <c r="H323" s="113"/>
      <c r="I323" s="113"/>
      <c r="J323" s="359"/>
    </row>
    <row r="324" spans="1:10" ht="14.15" customHeight="1" thickBot="1" x14ac:dyDescent="0.4">
      <c r="A324" s="27"/>
      <c r="B324" s="358"/>
      <c r="C324" s="248" t="s">
        <v>26</v>
      </c>
      <c r="D324" s="249">
        <v>123</v>
      </c>
      <c r="E324" s="113"/>
      <c r="F324" s="113"/>
      <c r="G324" s="113"/>
      <c r="H324" s="113"/>
      <c r="I324" s="113"/>
      <c r="J324" s="359"/>
    </row>
    <row r="325" spans="1:10" ht="14.15" customHeight="1" thickBot="1" x14ac:dyDescent="0.4">
      <c r="A325" s="27"/>
      <c r="B325" s="358"/>
      <c r="C325" s="250" t="s">
        <v>29</v>
      </c>
      <c r="D325" s="251">
        <f>SUM(D322:D324)</f>
        <v>6116</v>
      </c>
      <c r="E325" s="113"/>
      <c r="F325" s="113"/>
      <c r="G325" s="113"/>
      <c r="H325" s="113"/>
      <c r="I325" s="113"/>
      <c r="J325" s="359"/>
    </row>
    <row r="326" spans="1:10" ht="14.15" customHeight="1" x14ac:dyDescent="0.35">
      <c r="A326" s="27"/>
      <c r="B326" s="358"/>
      <c r="C326" s="262" t="s">
        <v>112</v>
      </c>
      <c r="D326" s="257"/>
      <c r="E326" s="113"/>
      <c r="F326" s="113"/>
      <c r="G326" s="113"/>
      <c r="H326" s="113"/>
      <c r="I326" s="113"/>
      <c r="J326" s="359"/>
    </row>
    <row r="327" spans="1:10" ht="14.15" customHeight="1" x14ac:dyDescent="0.35">
      <c r="A327" s="27"/>
      <c r="B327" s="358"/>
      <c r="C327" s="56" t="s">
        <v>110</v>
      </c>
      <c r="D327" s="256"/>
      <c r="E327" s="113"/>
      <c r="F327" s="113"/>
      <c r="G327" s="113"/>
      <c r="H327" s="113"/>
      <c r="I327" s="113"/>
      <c r="J327" s="359"/>
    </row>
    <row r="328" spans="1:10" ht="14.15" customHeight="1" x14ac:dyDescent="0.35">
      <c r="A328" s="27"/>
      <c r="B328" s="358"/>
      <c r="C328" s="113"/>
      <c r="D328" s="2"/>
      <c r="E328" s="113"/>
      <c r="F328" s="113"/>
      <c r="G328" s="113"/>
      <c r="H328" s="113"/>
      <c r="I328" s="113"/>
      <c r="J328" s="359"/>
    </row>
    <row r="329" spans="1:10" ht="14.15" customHeight="1" thickBot="1" x14ac:dyDescent="0.4">
      <c r="A329" s="27"/>
      <c r="B329" s="358"/>
      <c r="C329" s="113"/>
      <c r="D329" s="113"/>
      <c r="E329" s="113"/>
      <c r="F329" s="113"/>
      <c r="G329" s="113"/>
      <c r="H329" s="113"/>
      <c r="I329" s="113"/>
      <c r="J329" s="359"/>
    </row>
    <row r="330" spans="1:10" ht="29.25" customHeight="1" thickBot="1" x14ac:dyDescent="0.4">
      <c r="A330" s="27"/>
      <c r="B330" s="317"/>
      <c r="C330" s="271" t="s">
        <v>125</v>
      </c>
      <c r="D330" s="271"/>
      <c r="E330" s="271"/>
      <c r="F330" s="271"/>
      <c r="G330" s="271"/>
      <c r="H330" s="271"/>
      <c r="I330" s="271"/>
      <c r="J330" s="318"/>
    </row>
    <row r="331" spans="1:10" ht="78" customHeight="1" thickBot="1" x14ac:dyDescent="0.4">
      <c r="A331" s="302"/>
      <c r="B331" s="361"/>
      <c r="C331" s="326" t="s">
        <v>73</v>
      </c>
      <c r="D331" s="365" t="s">
        <v>74</v>
      </c>
      <c r="E331" s="326" t="str">
        <f>F22</f>
        <v>FANGST UKE 45</v>
      </c>
      <c r="F331" s="326" t="str">
        <f>G22</f>
        <v>FANGST T.O.M UKE 45</v>
      </c>
      <c r="G331" s="366" t="str">
        <f>H22</f>
        <v>RESTKVOTER UKE 45</v>
      </c>
      <c r="H331" s="326" t="str">
        <f>I22</f>
        <v>FANGST T.O.M. UKE 45 2020</v>
      </c>
      <c r="I331" s="309"/>
      <c r="J331" s="362"/>
    </row>
    <row r="332" spans="1:10" ht="14.15" customHeight="1" thickBot="1" x14ac:dyDescent="0.4">
      <c r="A332" s="302"/>
      <c r="B332" s="358"/>
      <c r="C332" s="336" t="s">
        <v>75</v>
      </c>
      <c r="D332" s="392">
        <v>1685</v>
      </c>
      <c r="E332" s="381">
        <f>E334+E333</f>
        <v>0</v>
      </c>
      <c r="F332" s="381">
        <f>F334+F333</f>
        <v>1827.08673</v>
      </c>
      <c r="G332" s="395">
        <f>D332-F332</f>
        <v>-142.08672999999999</v>
      </c>
      <c r="H332" s="381">
        <f>SUM(H333:H334)</f>
        <v>1911.6289300000001</v>
      </c>
      <c r="I332" s="113"/>
      <c r="J332" s="359"/>
    </row>
    <row r="333" spans="1:10" ht="14.15" customHeight="1" thickBot="1" x14ac:dyDescent="0.4">
      <c r="A333" s="27"/>
      <c r="B333" s="358"/>
      <c r="C333" s="367" t="s">
        <v>65</v>
      </c>
      <c r="D333" s="393"/>
      <c r="E333" s="382"/>
      <c r="F333" s="382">
        <v>1518.92318</v>
      </c>
      <c r="G333" s="396"/>
      <c r="H333" s="382">
        <v>1553.3166900000001</v>
      </c>
      <c r="I333" s="113"/>
      <c r="J333" s="359"/>
    </row>
    <row r="334" spans="1:10" ht="14.15" customHeight="1" thickBot="1" x14ac:dyDescent="0.4">
      <c r="A334" s="27"/>
      <c r="B334" s="358"/>
      <c r="C334" s="367" t="s">
        <v>66</v>
      </c>
      <c r="D334" s="394"/>
      <c r="E334" s="383"/>
      <c r="F334" s="383">
        <v>308.16354999999999</v>
      </c>
      <c r="G334" s="397"/>
      <c r="H334" s="383">
        <v>358.31223999999997</v>
      </c>
      <c r="I334" s="113"/>
      <c r="J334" s="359"/>
    </row>
    <row r="335" spans="1:10" ht="14.15" customHeight="1" thickBot="1" x14ac:dyDescent="0.4">
      <c r="A335" s="27"/>
      <c r="B335" s="358"/>
      <c r="C335" s="336" t="s">
        <v>76</v>
      </c>
      <c r="D335" s="392">
        <v>1240</v>
      </c>
      <c r="E335" s="381">
        <f>SUM(E336:E337)</f>
        <v>0</v>
      </c>
      <c r="F335" s="381">
        <f>SUM(F336:F337)</f>
        <v>1302.8353</v>
      </c>
      <c r="G335" s="395">
        <f>D335-F335</f>
        <v>-62.835299999999961</v>
      </c>
      <c r="H335" s="381">
        <f>SUM(H336:H337)</f>
        <v>1664.31565</v>
      </c>
      <c r="I335" s="113"/>
      <c r="J335" s="359"/>
    </row>
    <row r="336" spans="1:10" ht="14.15" customHeight="1" thickBot="1" x14ac:dyDescent="0.4">
      <c r="A336" s="27"/>
      <c r="B336" s="358"/>
      <c r="C336" s="367" t="s">
        <v>65</v>
      </c>
      <c r="D336" s="393"/>
      <c r="E336" s="368"/>
      <c r="F336" s="368">
        <v>1056.9746</v>
      </c>
      <c r="G336" s="396"/>
      <c r="H336" s="368">
        <v>1347.2683999999999</v>
      </c>
      <c r="I336" s="113"/>
      <c r="J336" s="359"/>
    </row>
    <row r="337" spans="1:10" ht="14.15" customHeight="1" thickBot="1" x14ac:dyDescent="0.4">
      <c r="A337" s="27"/>
      <c r="B337" s="358"/>
      <c r="C337" s="367" t="s">
        <v>66</v>
      </c>
      <c r="D337" s="394"/>
      <c r="E337" s="368"/>
      <c r="F337" s="368">
        <v>245.86070000000001</v>
      </c>
      <c r="G337" s="397"/>
      <c r="H337" s="368">
        <v>317.04725000000002</v>
      </c>
      <c r="I337" s="113"/>
      <c r="J337" s="359"/>
    </row>
    <row r="338" spans="1:10" ht="14.15" customHeight="1" thickBot="1" x14ac:dyDescent="0.4">
      <c r="A338" s="27"/>
      <c r="B338" s="358"/>
      <c r="C338" s="336" t="s">
        <v>77</v>
      </c>
      <c r="D338" s="392">
        <v>1240</v>
      </c>
      <c r="E338" s="388">
        <f>SUM(E339:E340)</f>
        <v>61.939599999999999</v>
      </c>
      <c r="F338" s="388">
        <f>SUM(F339:F340)</f>
        <v>687.16288000000009</v>
      </c>
      <c r="G338" s="395">
        <f>D338-F338</f>
        <v>552.83711999999991</v>
      </c>
      <c r="H338" s="388">
        <f>SUM(H339:H340)</f>
        <v>995.00216</v>
      </c>
      <c r="I338" s="113"/>
      <c r="J338" s="359"/>
    </row>
    <row r="339" spans="1:10" ht="14.15" customHeight="1" thickBot="1" x14ac:dyDescent="0.4">
      <c r="A339" s="27"/>
      <c r="B339" s="358"/>
      <c r="C339" s="367" t="s">
        <v>65</v>
      </c>
      <c r="D339" s="393"/>
      <c r="E339" s="368">
        <v>51.210999999999999</v>
      </c>
      <c r="F339" s="368">
        <v>586.71230000000003</v>
      </c>
      <c r="G339" s="396"/>
      <c r="H339" s="368">
        <v>783.41827999999998</v>
      </c>
      <c r="I339" s="113"/>
      <c r="J339" s="359"/>
    </row>
    <row r="340" spans="1:10" ht="14.15" customHeight="1" thickBot="1" x14ac:dyDescent="0.4">
      <c r="A340" s="27"/>
      <c r="B340" s="358"/>
      <c r="C340" s="367" t="s">
        <v>66</v>
      </c>
      <c r="D340" s="394"/>
      <c r="E340" s="384">
        <v>10.7286</v>
      </c>
      <c r="F340" s="384">
        <v>100.45058</v>
      </c>
      <c r="G340" s="397"/>
      <c r="H340" s="384">
        <v>211.58387999999999</v>
      </c>
      <c r="I340" s="113"/>
      <c r="J340" s="359"/>
    </row>
    <row r="341" spans="1:10" ht="14.15" customHeight="1" thickBot="1" x14ac:dyDescent="0.4">
      <c r="A341" s="27"/>
      <c r="B341" s="358"/>
      <c r="C341" s="344" t="s">
        <v>53</v>
      </c>
      <c r="D341" s="369"/>
      <c r="E341" s="385"/>
      <c r="F341" s="385"/>
      <c r="G341" s="375"/>
      <c r="H341" s="385"/>
      <c r="I341" s="113"/>
      <c r="J341" s="359"/>
    </row>
    <row r="342" spans="1:10" ht="14.15" customHeight="1" thickBot="1" x14ac:dyDescent="0.4">
      <c r="A342" s="27"/>
      <c r="B342" s="358"/>
      <c r="C342" s="347" t="s">
        <v>50</v>
      </c>
      <c r="D342" s="370">
        <f>D332+D335+D338</f>
        <v>4165</v>
      </c>
      <c r="E342" s="386">
        <f>E332+E335+E338+E341</f>
        <v>61.939599999999999</v>
      </c>
      <c r="F342" s="386">
        <f>F332+F335+F338+F341</f>
        <v>3817.0849099999996</v>
      </c>
      <c r="G342" s="376">
        <f>SUM(G332:G341)</f>
        <v>347.91508999999996</v>
      </c>
      <c r="H342" s="386">
        <f>H332+H335+H338+H341</f>
        <v>4570.9467400000003</v>
      </c>
      <c r="I342" s="113"/>
      <c r="J342" s="359"/>
    </row>
    <row r="343" spans="1:10" ht="14.15" customHeight="1" x14ac:dyDescent="0.35">
      <c r="A343" s="27"/>
      <c r="B343" s="358"/>
      <c r="C343" s="113"/>
      <c r="D343" s="2"/>
      <c r="E343" s="113"/>
      <c r="F343" s="113"/>
      <c r="G343" s="113"/>
      <c r="H343" s="113"/>
      <c r="I343" s="113"/>
      <c r="J343" s="359"/>
    </row>
    <row r="344" spans="1:10" ht="14.15" customHeight="1" thickBot="1" x14ac:dyDescent="0.4">
      <c r="A344" s="27"/>
      <c r="B344" s="363"/>
      <c r="C344" s="121"/>
      <c r="D344" s="89"/>
      <c r="E344" s="121"/>
      <c r="F344" s="121"/>
      <c r="G344" s="121"/>
      <c r="H344" s="121"/>
      <c r="I344" s="121"/>
      <c r="J344" s="364"/>
    </row>
    <row r="345" spans="1:10" ht="0" hidden="1" customHeight="1" x14ac:dyDescent="0.35"/>
    <row r="346" spans="1:10" ht="0" hidden="1" customHeight="1" x14ac:dyDescent="0.35"/>
    <row r="347" spans="1:10" ht="0" hidden="1" customHeight="1" x14ac:dyDescent="0.35"/>
    <row r="348" spans="1:10" ht="0" hidden="1" customHeight="1" x14ac:dyDescent="0.35"/>
    <row r="349" spans="1:10" ht="0" hidden="1" customHeight="1" x14ac:dyDescent="0.35"/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45
&amp;"-,Normal"&amp;11(iht. motatte landings- og sluttsedler fra fiskesalgslagene; alle tallstørrelser i hele tonn)&amp;R14.11.2021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UKE_45_2021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Alejandro Maldonado</cp:lastModifiedBy>
  <cp:lastPrinted>2021-09-13T12:24:16Z</cp:lastPrinted>
  <dcterms:created xsi:type="dcterms:W3CDTF">2011-07-06T12:13:20Z</dcterms:created>
  <dcterms:modified xsi:type="dcterms:W3CDTF">2021-11-15T14:25:10Z</dcterms:modified>
</cp:coreProperties>
</file>