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15\"/>
    </mc:Choice>
  </mc:AlternateContent>
  <bookViews>
    <workbookView xWindow="0" yWindow="0" windowWidth="25600" windowHeight="10150"/>
  </bookViews>
  <sheets>
    <sheet name="UKE_15_2022" sheetId="1" r:id="rId1"/>
  </sheets>
  <externalReferences>
    <externalReference r:id="rId2"/>
  </externalReferences>
  <definedNames>
    <definedName name="Z_14D440E4_F18A_4F78_9989_38C1B133222D_.wvu.Cols" localSheetId="0" hidden="1">UKE_15_2022!#REF!</definedName>
    <definedName name="Z_14D440E4_F18A_4F78_9989_38C1B133222D_.wvu.PrintArea" localSheetId="0" hidden="1">UKE_15_2022!$B$1:$J$349</definedName>
    <definedName name="Z_14D440E4_F18A_4F78_9989_38C1B133222D_.wvu.Rows" localSheetId="0" hidden="1">UKE_15_2022!#REF!,UKE_15_2022!#REF!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E347" i="1" s="1"/>
  <c r="H337" i="1"/>
  <c r="H347" i="1" s="1"/>
  <c r="F337" i="1"/>
  <c r="F347" i="1" s="1"/>
  <c r="E337" i="1"/>
  <c r="H336" i="1"/>
  <c r="G336" i="1"/>
  <c r="F336" i="1"/>
  <c r="E336" i="1"/>
  <c r="H314" i="1"/>
  <c r="H313" i="1"/>
  <c r="I310" i="1"/>
  <c r="I315" i="1" s="1"/>
  <c r="G310" i="1"/>
  <c r="H310" i="1" s="1"/>
  <c r="F310" i="1"/>
  <c r="H309" i="1"/>
  <c r="H308" i="1"/>
  <c r="H307" i="1"/>
  <c r="H306" i="1"/>
  <c r="H305" i="1"/>
  <c r="I304" i="1"/>
  <c r="H304" i="1"/>
  <c r="H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G278" i="1" s="1"/>
  <c r="E278" i="1"/>
  <c r="D278" i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F200" i="1"/>
  <c r="G200" i="1" s="1"/>
  <c r="E200" i="1"/>
  <c r="D200" i="1"/>
  <c r="G198" i="1"/>
  <c r="H194" i="1"/>
  <c r="H200" i="1" s="1"/>
  <c r="F194" i="1"/>
  <c r="G194" i="1" s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5" i="1" s="1"/>
  <c r="H156" i="1"/>
  <c r="E155" i="1"/>
  <c r="D155" i="1"/>
  <c r="H154" i="1"/>
  <c r="H153" i="1"/>
  <c r="H152" i="1"/>
  <c r="H151" i="1"/>
  <c r="H150" i="1" s="1"/>
  <c r="H149" i="1" s="1"/>
  <c r="I150" i="1"/>
  <c r="G150" i="1"/>
  <c r="G149" i="1" s="1"/>
  <c r="F150" i="1"/>
  <c r="F149" i="1" s="1"/>
  <c r="E150" i="1"/>
  <c r="D150" i="1"/>
  <c r="D149" i="1" s="1"/>
  <c r="I149" i="1"/>
  <c r="E149" i="1"/>
  <c r="H148" i="1"/>
  <c r="H147" i="1"/>
  <c r="H146" i="1"/>
  <c r="H145" i="1"/>
  <c r="H144" i="1" s="1"/>
  <c r="I144" i="1"/>
  <c r="I166" i="1" s="1"/>
  <c r="G144" i="1"/>
  <c r="G166" i="1" s="1"/>
  <c r="F144" i="1"/>
  <c r="F166" i="1" s="1"/>
  <c r="E144" i="1"/>
  <c r="E166" i="1" s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H111" i="1" s="1"/>
  <c r="H110" i="1" s="1"/>
  <c r="I111" i="1"/>
  <c r="I110" i="1" s="1"/>
  <c r="I123" i="1" s="1"/>
  <c r="G111" i="1"/>
  <c r="G110" i="1" s="1"/>
  <c r="G123" i="1" s="1"/>
  <c r="F111" i="1"/>
  <c r="F110" i="1" s="1"/>
  <c r="E111" i="1"/>
  <c r="D111" i="1"/>
  <c r="E110" i="1"/>
  <c r="D110" i="1"/>
  <c r="H109" i="1"/>
  <c r="H108" i="1"/>
  <c r="I107" i="1"/>
  <c r="H107" i="1"/>
  <c r="G107" i="1"/>
  <c r="F107" i="1"/>
  <c r="F123" i="1" s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F56" i="1"/>
  <c r="G32" i="1" s="1"/>
  <c r="H32" i="1" s="1"/>
  <c r="E56" i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G34" i="1" s="1"/>
  <c r="F36" i="1"/>
  <c r="I35" i="1"/>
  <c r="I34" i="1" s="1"/>
  <c r="G35" i="1"/>
  <c r="H35" i="1" s="1"/>
  <c r="F35" i="1"/>
  <c r="F34" i="1" s="1"/>
  <c r="E34" i="1"/>
  <c r="H34" i="1" s="1"/>
  <c r="D34" i="1"/>
  <c r="H33" i="1"/>
  <c r="F32" i="1"/>
  <c r="I31" i="1"/>
  <c r="G31" i="1"/>
  <c r="H31" i="1" s="1"/>
  <c r="F31" i="1"/>
  <c r="I30" i="1"/>
  <c r="H30" i="1"/>
  <c r="G30" i="1"/>
  <c r="F30" i="1"/>
  <c r="I29" i="1"/>
  <c r="I27" i="1" s="1"/>
  <c r="G29" i="1"/>
  <c r="F29" i="1"/>
  <c r="I28" i="1"/>
  <c r="G28" i="1"/>
  <c r="H28" i="1" s="1"/>
  <c r="F28" i="1"/>
  <c r="F27" i="1" s="1"/>
  <c r="E27" i="1"/>
  <c r="D27" i="1"/>
  <c r="D26" i="1" s="1"/>
  <c r="E26" i="1"/>
  <c r="H25" i="1"/>
  <c r="H23" i="1" s="1"/>
  <c r="H24" i="1"/>
  <c r="I23" i="1"/>
  <c r="G23" i="1"/>
  <c r="F23" i="1"/>
  <c r="E23" i="1"/>
  <c r="E45" i="1" s="1"/>
  <c r="D23" i="1"/>
  <c r="D45" i="1" s="1"/>
  <c r="H16" i="1"/>
  <c r="F16" i="1"/>
  <c r="D16" i="1"/>
  <c r="G27" i="1" l="1"/>
  <c r="G26" i="1"/>
  <c r="G45" i="1"/>
  <c r="F26" i="1"/>
  <c r="F45" i="1" s="1"/>
  <c r="I26" i="1"/>
  <c r="H166" i="1"/>
  <c r="I45" i="1"/>
  <c r="H123" i="1"/>
  <c r="G315" i="1"/>
  <c r="H29" i="1"/>
  <c r="H27" i="1" s="1"/>
  <c r="H26" i="1" s="1"/>
  <c r="H45" i="1" s="1"/>
  <c r="G337" i="1"/>
  <c r="G347" i="1" s="1"/>
  <c r="H36" i="1"/>
  <c r="G56" i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<sst xmlns="http://schemas.openxmlformats.org/spreadsheetml/2006/main" count="271" uniqueCount="149">
  <si>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</si>
  <si>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</si>
  <si>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</si>
  <si>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</si>
  <si>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</si>
  <si>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</si>
  <si>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</si>
  <si>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</si>
  <si>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</si>
  <si>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</si>
  <si>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</si>
  <si>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</si>
  <si>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</si>
  <si>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</si>
  <si>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</si>
  <si>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</si>
  <si>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</si>
  <si>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</si>
  <si>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</si>
  <si>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</si>
  <si>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</si>
  <si>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</si>
  <si>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</si>
  <si>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</si>
  <si>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</si>
  <si>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</si>
  <si>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</si>
  <si>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</si>
  <si>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</si>
  <si>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</si>
  <si>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</si>
  <si>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</si>
  <si>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</si>
  <si>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</si>
  <si>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</si>
  <si>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</si>
  <si>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</si>
  <si>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</si>
  <si>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</si>
  <si>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</si>
  <si>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</si>
  <si>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</si>
  <si>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</si>
  <si>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</si>
  <si>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</si>
  <si>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</si>
  <si>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</si>
  <si>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539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</si>
  <si>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</si>
  <si>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</si>
  <si>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</si>
  <si>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</si>
  <si>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</si>
  <si>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</si>
  <si>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</si>
  <si>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</si>
  <si>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</si>
  <si>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</si>
  <si>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</si>
  <si>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</si>
  <si>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</si>
  <si>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</si>
  <si>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</si>
  <si>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</si>
  <si>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</si>
  <si>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</si>
  <si>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</si>
  <si>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</si>
  <si>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</si>
  <si>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</si>
  <si>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</si>
  <si>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</si>
  <si>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</si>
  <si>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</si>
  <si>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</si>
  <si>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</si>
  <si>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</si>
  <si>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</si>
  <si>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</si>
  <si>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</si>
  <si>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</si>
  <si>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</si>
  <si>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</si>
  <si>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</si>
  <si>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</si>
  <si>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</si>
  <si>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</si>
  <si>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1 773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</si>
  <si>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113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</si>
  <si>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</si>
  <si>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</si>
  <si>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</si>
  <si>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</si>
  <si>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</si>
  <si>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</si>
  <si>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</si>
  <si>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</si>
  <si>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</si>
  <si>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</si>
  <si>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</si>
  <si>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</si>
  <si>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</si>
  <si>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</si>
  <si>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</si>
  <si>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</si>
  <si>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</si>
  <si>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</si>
  <si>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</si>
  <si>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</si>
  <si>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</si>
  <si>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</si>
  <si>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</si>
  <si>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</si>
  <si>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</si>
  <si>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</si>
  <si>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</si>
  <si>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</si>
  <si>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</si>
  <si>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</si>
  <si>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</si>
  <si>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</si>
  <si>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</si>
  <si>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</si>
  <si>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</si>
  <si>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</si>
  <si>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</si>
  <si>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</si>
  <si>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</si>
  <si>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</si>
  <si>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</si>
  <si>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</si>
  <si>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</si>
  <si>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</si>
  <si>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</si>
  <si>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</si>
  <si>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</si>
  <si>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</si>
  <si>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</si>
  <si>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</si>
  <si>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</si>
  <si>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</si>
  <si>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</si>
  <si>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</si>
  <si>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</si>
  <si>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</si>
  <si>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t>FANGST UKE 15</t>
  </si>
  <si>
    <t>FANGST T.O.M UKE 15</t>
  </si>
  <si>
    <t>RESTKVOTER UKE 15</t>
  </si>
  <si>
    <t>FANGST T.O.M. UKE 15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</si>
</sst>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4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/>
    <xf numFmtId="0" fontId="6" fillId="0" borderId="1" xfId="1" applyFont="1" applyBorder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3" fontId="5" fillId="0" borderId="0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horizontal="right" vertical="center" indent="1"/>
    </xf>
    <xf numFmtId="0" fontId="5" fillId="0" borderId="12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 indent="1"/>
    </xf>
    <xf numFmtId="0" fontId="13" fillId="0" borderId="13" xfId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horizontal="right" vertical="center" indent="1"/>
    </xf>
    <xf numFmtId="0" fontId="5" fillId="0" borderId="13" xfId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 indent="1"/>
    </xf>
    <xf numFmtId="0" fontId="5" fillId="0" borderId="14" xfId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7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4" fillId="0" borderId="16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21" fillId="0" borderId="19" xfId="1" applyFont="1" applyFill="1" applyBorder="1" applyAlignment="1">
      <alignment vertical="center" wrapText="1"/>
    </xf>
    <xf numFmtId="3" fontId="22" fillId="0" borderId="20" xfId="1" applyNumberFormat="1" applyFont="1" applyFill="1" applyBorder="1" applyAlignment="1">
      <alignment horizontal="right" vertical="center" wrapText="1"/>
    </xf>
    <xf numFmtId="3" fontId="22" fillId="0" borderId="21" xfId="1" applyNumberFormat="1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vertical="center" wrapText="1"/>
    </xf>
    <xf numFmtId="3" fontId="23" fillId="0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horizontal="right" vertical="center" wrapText="1"/>
    </xf>
    <xf numFmtId="3" fontId="23" fillId="3" borderId="24" xfId="1" applyNumberFormat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3" fontId="23" fillId="0" borderId="26" xfId="1" applyNumberFormat="1" applyFont="1" applyFill="1" applyBorder="1" applyAlignment="1">
      <alignment horizontal="right" vertical="center" wrapText="1"/>
    </xf>
    <xf numFmtId="3" fontId="23" fillId="0" borderId="27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vertical="center"/>
    </xf>
    <xf numFmtId="0" fontId="24" fillId="0" borderId="22" xfId="1" applyFont="1" applyFill="1" applyBorder="1" applyAlignment="1">
      <alignment vertical="center" wrapText="1"/>
    </xf>
    <xf numFmtId="3" fontId="27" fillId="0" borderId="23" xfId="1" applyNumberFormat="1" applyFont="1" applyFill="1" applyBorder="1" applyAlignment="1">
      <alignment horizontal="right" vertical="center" wrapText="1"/>
    </xf>
    <xf numFmtId="3" fontId="27" fillId="0" borderId="24" xfId="1" applyNumberFormat="1" applyFont="1" applyFill="1" applyBorder="1" applyAlignment="1">
      <alignment horizontal="right" vertical="center" wrapText="1"/>
    </xf>
    <xf numFmtId="0" fontId="28" fillId="0" borderId="0" xfId="1" applyFont="1" applyAlignment="1">
      <alignment vertical="center"/>
    </xf>
    <xf numFmtId="0" fontId="28" fillId="0" borderId="7" xfId="1" applyFont="1" applyBorder="1" applyAlignment="1">
      <alignment vertical="center"/>
    </xf>
    <xf numFmtId="0" fontId="29" fillId="0" borderId="22" xfId="1" applyFont="1" applyFill="1" applyBorder="1" applyAlignment="1">
      <alignment vertical="center" wrapText="1"/>
    </xf>
    <xf numFmtId="3" fontId="30" fillId="0" borderId="23" xfId="1" applyNumberFormat="1" applyFont="1" applyFill="1" applyBorder="1" applyAlignment="1">
      <alignment horizontal="right" vertical="center" wrapText="1"/>
    </xf>
    <xf numFmtId="3" fontId="30" fillId="0" borderId="24" xfId="1" applyNumberFormat="1" applyFont="1" applyFill="1" applyBorder="1" applyAlignment="1">
      <alignment horizontal="right" vertical="center" wrapText="1"/>
    </xf>
    <xf numFmtId="3" fontId="30" fillId="3" borderId="24" xfId="0" applyNumberFormat="1" applyFont="1" applyFill="1" applyBorder="1" applyAlignment="1">
      <alignment horizontal="right" vertical="center" wrapText="1"/>
    </xf>
    <xf numFmtId="3" fontId="30" fillId="3" borderId="24" xfId="1" applyNumberFormat="1" applyFont="1" applyFill="1" applyBorder="1" applyAlignment="1">
      <alignment horizontal="right" vertical="center" wrapText="1"/>
    </xf>
    <xf numFmtId="9" fontId="5" fillId="0" borderId="8" xfId="2" applyFont="1" applyBorder="1" applyAlignment="1">
      <alignment vertical="center"/>
    </xf>
    <xf numFmtId="3" fontId="30" fillId="0" borderId="24" xfId="0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3" fontId="27" fillId="3" borderId="24" xfId="0" applyNumberFormat="1" applyFont="1" applyFill="1" applyBorder="1" applyAlignment="1">
      <alignment horizontal="right" vertical="center" wrapText="1"/>
    </xf>
    <xf numFmtId="3" fontId="27" fillId="3" borderId="24" xfId="1" applyNumberFormat="1" applyFont="1" applyFill="1" applyBorder="1" applyAlignment="1">
      <alignment horizontal="right" vertical="center" wrapText="1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1" applyNumberFormat="1" applyFont="1" applyFill="1" applyBorder="1" applyAlignment="1">
      <alignment horizontal="right" vertical="center" wrapText="1"/>
    </xf>
    <xf numFmtId="0" fontId="29" fillId="0" borderId="28" xfId="1" applyFont="1" applyFill="1" applyBorder="1" applyAlignment="1">
      <alignment vertical="center" wrapText="1"/>
    </xf>
    <xf numFmtId="3" fontId="30" fillId="0" borderId="26" xfId="1" applyNumberFormat="1" applyFont="1" applyFill="1" applyBorder="1" applyAlignment="1">
      <alignment horizontal="right" vertical="center" wrapText="1"/>
    </xf>
    <xf numFmtId="3" fontId="30" fillId="3" borderId="27" xfId="0" applyNumberFormat="1" applyFont="1" applyFill="1" applyBorder="1" applyAlignment="1">
      <alignment horizontal="right" vertical="center" wrapText="1"/>
    </xf>
    <xf numFmtId="3" fontId="30" fillId="3" borderId="27" xfId="1" applyNumberFormat="1" applyFont="1" applyFill="1" applyBorder="1" applyAlignment="1">
      <alignment horizontal="right" vertical="center" wrapText="1"/>
    </xf>
    <xf numFmtId="0" fontId="21" fillId="0" borderId="14" xfId="1" applyFont="1" applyFill="1" applyBorder="1" applyAlignment="1">
      <alignment vertical="center" wrapText="1"/>
    </xf>
    <xf numFmtId="3" fontId="22" fillId="0" borderId="29" xfId="1" applyNumberFormat="1" applyFont="1" applyFill="1" applyBorder="1" applyAlignment="1">
      <alignment horizontal="right" vertical="center" wrapText="1"/>
    </xf>
    <xf numFmtId="3" fontId="22" fillId="0" borderId="14" xfId="1" applyNumberFormat="1" applyFont="1" applyFill="1" applyBorder="1" applyAlignment="1">
      <alignment horizontal="right" vertical="center" wrapText="1"/>
    </xf>
    <xf numFmtId="3" fontId="22" fillId="3" borderId="14" xfId="0" applyNumberFormat="1" applyFont="1" applyFill="1" applyBorder="1" applyAlignment="1">
      <alignment horizontal="right" vertical="center" wrapText="1"/>
    </xf>
    <xf numFmtId="3" fontId="22" fillId="3" borderId="14" xfId="1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3" fontId="22" fillId="3" borderId="13" xfId="0" applyNumberFormat="1" applyFont="1" applyFill="1" applyBorder="1" applyAlignment="1">
      <alignment horizontal="right" vertical="center" wrapText="1"/>
    </xf>
    <xf numFmtId="3" fontId="22" fillId="3" borderId="13" xfId="1" applyNumberFormat="1" applyFont="1" applyFill="1" applyBorder="1" applyAlignment="1">
      <alignment horizontal="right" vertical="center" wrapText="1"/>
    </xf>
    <xf numFmtId="3" fontId="2" fillId="0" borderId="0" xfId="1" applyNumberFormat="1"/>
    <xf numFmtId="0" fontId="21" fillId="0" borderId="14" xfId="1" applyFont="1" applyBorder="1" applyAlignment="1">
      <alignment vertical="center" wrapText="1"/>
    </xf>
    <xf numFmtId="0" fontId="11" fillId="2" borderId="14" xfId="1" applyFont="1" applyFill="1" applyBorder="1" applyAlignment="1">
      <alignment vertical="center" wrapText="1"/>
    </xf>
    <xf numFmtId="3" fontId="19" fillId="2" borderId="29" xfId="1" applyNumberFormat="1" applyFont="1" applyFill="1" applyBorder="1" applyAlignment="1">
      <alignment horizontal="right" vertical="center" wrapText="1"/>
    </xf>
    <xf numFmtId="0" fontId="3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/>
    </xf>
    <xf numFmtId="165" fontId="37" fillId="0" borderId="8" xfId="3" applyNumberFormat="1" applyFont="1" applyBorder="1" applyAlignment="1">
      <alignment vertical="top"/>
    </xf>
    <xf numFmtId="0" fontId="35" fillId="0" borderId="0" xfId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2" borderId="30" xfId="1" applyFont="1" applyFill="1" applyBorder="1" applyAlignment="1">
      <alignment horizontal="center" vertical="center" wrapText="1"/>
    </xf>
    <xf numFmtId="3" fontId="22" fillId="0" borderId="11" xfId="1" applyNumberFormat="1" applyFont="1" applyFill="1" applyBorder="1" applyAlignment="1">
      <alignment horizontal="right"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0" fontId="29" fillId="0" borderId="25" xfId="1" applyFont="1" applyFill="1" applyBorder="1" applyAlignment="1">
      <alignment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3" fontId="30" fillId="3" borderId="31" xfId="1" applyNumberFormat="1" applyFont="1" applyFill="1" applyBorder="1" applyAlignment="1">
      <alignment horizontal="right" vertical="center" wrapText="1"/>
    </xf>
    <xf numFmtId="0" fontId="21" fillId="0" borderId="32" xfId="1" applyFont="1" applyFill="1" applyBorder="1" applyAlignment="1">
      <alignment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3" fontId="22" fillId="3" borderId="12" xfId="1" applyNumberFormat="1" applyFont="1" applyFill="1" applyBorder="1" applyAlignment="1">
      <alignment horizontal="right" vertical="center" wrapText="1"/>
    </xf>
    <xf numFmtId="0" fontId="21" fillId="0" borderId="9" xfId="1" applyFont="1" applyFill="1" applyBorder="1" applyAlignment="1">
      <alignment vertical="center" wrapText="1"/>
    </xf>
    <xf numFmtId="0" fontId="14" fillId="0" borderId="33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Fill="1" applyBorder="1" applyAlignment="1">
      <alignment vertical="center" wrapText="1"/>
    </xf>
    <xf numFmtId="0" fontId="14" fillId="0" borderId="34" xfId="1" applyFont="1" applyBorder="1" applyAlignment="1">
      <alignment vertical="center" wrapText="1"/>
    </xf>
    <xf numFmtId="3" fontId="5" fillId="0" borderId="34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11" fillId="2" borderId="3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15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Border="1" applyAlignment="1"/>
    <xf numFmtId="0" fontId="9" fillId="0" borderId="8" xfId="1" applyFont="1" applyBorder="1" applyAlignment="1"/>
    <xf numFmtId="0" fontId="21" fillId="0" borderId="39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3" fontId="23" fillId="3" borderId="27" xfId="1" applyNumberFormat="1" applyFont="1" applyFill="1" applyBorder="1" applyAlignment="1">
      <alignment horizontal="right" vertical="center" wrapText="1"/>
    </xf>
    <xf numFmtId="3" fontId="22" fillId="3" borderId="21" xfId="1" applyNumberFormat="1" applyFont="1" applyFill="1" applyBorder="1" applyAlignment="1">
      <alignment horizontal="right" vertical="center" wrapText="1"/>
    </xf>
    <xf numFmtId="0" fontId="28" fillId="0" borderId="0" xfId="1" applyFont="1" applyBorder="1" applyAlignment="1">
      <alignment vertical="center"/>
    </xf>
    <xf numFmtId="0" fontId="24" fillId="0" borderId="25" xfId="1" applyFont="1" applyFill="1" applyBorder="1" applyAlignment="1">
      <alignment vertical="center" wrapText="1"/>
    </xf>
    <xf numFmtId="3" fontId="27" fillId="0" borderId="40" xfId="1" applyNumberFormat="1" applyFont="1" applyFill="1" applyBorder="1" applyAlignment="1">
      <alignment horizontal="right" vertical="center" wrapText="1"/>
    </xf>
    <xf numFmtId="3" fontId="27" fillId="0" borderId="31" xfId="1" applyNumberFormat="1" applyFont="1" applyFill="1" applyBorder="1" applyAlignment="1">
      <alignment horizontal="right" vertical="center" wrapText="1"/>
    </xf>
    <xf numFmtId="3" fontId="27" fillId="3" borderId="31" xfId="1" applyNumberFormat="1" applyFont="1" applyFill="1" applyBorder="1" applyAlignment="1">
      <alignment horizontal="right" vertical="center" wrapText="1"/>
    </xf>
    <xf numFmtId="3" fontId="22" fillId="0" borderId="41" xfId="1" applyNumberFormat="1" applyFont="1" applyFill="1" applyBorder="1" applyAlignment="1">
      <alignment horizontal="right" vertical="center" wrapText="1"/>
    </xf>
    <xf numFmtId="0" fontId="21" fillId="0" borderId="11" xfId="1" applyFont="1" applyFill="1" applyBorder="1" applyAlignment="1">
      <alignment vertical="center" wrapText="1"/>
    </xf>
    <xf numFmtId="0" fontId="14" fillId="0" borderId="0" xfId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/>
    </xf>
    <xf numFmtId="3" fontId="14" fillId="0" borderId="8" xfId="1" applyNumberFormat="1" applyFont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5" fillId="0" borderId="34" xfId="1" applyFont="1" applyBorder="1" applyAlignment="1">
      <alignment vertical="center"/>
    </xf>
    <xf numFmtId="3" fontId="14" fillId="0" borderId="34" xfId="1" applyNumberFormat="1" applyFont="1" applyFill="1" applyBorder="1" applyAlignment="1">
      <alignment vertical="center"/>
    </xf>
    <xf numFmtId="3" fontId="14" fillId="0" borderId="34" xfId="1" applyNumberFormat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3" fillId="0" borderId="12" xfId="1" applyFont="1" applyBorder="1" applyAlignment="1">
      <alignment vertical="center"/>
    </xf>
    <xf numFmtId="3" fontId="23" fillId="0" borderId="12" xfId="1" applyNumberFormat="1" applyFont="1" applyFill="1" applyBorder="1" applyAlignment="1">
      <alignment horizontal="right" vertical="center" indent="1"/>
    </xf>
    <xf numFmtId="0" fontId="23" fillId="0" borderId="11" xfId="1" applyFont="1" applyFill="1" applyBorder="1" applyAlignment="1">
      <alignment vertical="center"/>
    </xf>
    <xf numFmtId="3" fontId="23" fillId="0" borderId="11" xfId="1" applyNumberFormat="1" applyFont="1" applyFill="1" applyBorder="1" applyAlignment="1">
      <alignment horizontal="right" vertical="center" indent="1"/>
    </xf>
    <xf numFmtId="0" fontId="23" fillId="0" borderId="12" xfId="1" applyFont="1" applyFill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3" fontId="23" fillId="0" borderId="14" xfId="1" applyNumberFormat="1" applyFont="1" applyFill="1" applyBorder="1" applyAlignment="1">
      <alignment horizontal="right" vertical="center" indent="1"/>
    </xf>
    <xf numFmtId="0" fontId="23" fillId="0" borderId="10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3" fontId="23" fillId="0" borderId="10" xfId="1" applyNumberFormat="1" applyFont="1" applyFill="1" applyBorder="1" applyAlignment="1">
      <alignment horizontal="right" vertical="center" indent="1"/>
    </xf>
    <xf numFmtId="0" fontId="15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1" fillId="2" borderId="9" xfId="1" applyFont="1" applyFill="1" applyBorder="1" applyAlignment="1">
      <alignment horizontal="center" vertical="center" wrapText="1"/>
    </xf>
    <xf numFmtId="3" fontId="21" fillId="0" borderId="21" xfId="1" applyNumberFormat="1" applyFont="1" applyFill="1" applyBorder="1" applyAlignment="1">
      <alignment horizontal="right" vertical="center" wrapText="1"/>
    </xf>
    <xf numFmtId="3" fontId="5" fillId="3" borderId="24" xfId="1" applyNumberFormat="1" applyFont="1" applyFill="1" applyBorder="1" applyAlignment="1">
      <alignment horizontal="right" vertical="center" wrapText="1"/>
    </xf>
    <xf numFmtId="3" fontId="23" fillId="0" borderId="40" xfId="1" applyNumberFormat="1" applyFont="1" applyFill="1" applyBorder="1" applyAlignment="1">
      <alignment horizontal="right" vertical="center" wrapText="1"/>
    </xf>
    <xf numFmtId="3" fontId="5" fillId="3" borderId="31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1" fillId="0" borderId="7" xfId="1" applyFont="1" applyBorder="1" applyAlignment="1">
      <alignment vertical="center"/>
    </xf>
    <xf numFmtId="3" fontId="22" fillId="0" borderId="43" xfId="1" applyNumberFormat="1" applyFont="1" applyFill="1" applyBorder="1" applyAlignment="1">
      <alignment horizontal="right" vertical="center" wrapText="1"/>
    </xf>
    <xf numFmtId="3" fontId="21" fillId="3" borderId="12" xfId="1" applyNumberFormat="1" applyFont="1" applyFill="1" applyBorder="1" applyAlignment="1">
      <alignment horizontal="right" vertical="center" wrapText="1"/>
    </xf>
    <xf numFmtId="0" fontId="21" fillId="0" borderId="8" xfId="1" applyFont="1" applyBorder="1" applyAlignment="1">
      <alignment vertical="center"/>
    </xf>
    <xf numFmtId="3" fontId="21" fillId="3" borderId="11" xfId="1" applyNumberFormat="1" applyFont="1" applyFill="1" applyBorder="1" applyAlignment="1">
      <alignment horizontal="right" vertical="center" wrapText="1"/>
    </xf>
    <xf numFmtId="0" fontId="24" fillId="0" borderId="39" xfId="1" applyFont="1" applyFill="1" applyBorder="1" applyAlignment="1">
      <alignment vertical="center" wrapText="1"/>
    </xf>
    <xf numFmtId="3" fontId="27" fillId="0" borderId="44" xfId="1" applyNumberFormat="1" applyFont="1" applyFill="1" applyBorder="1" applyAlignment="1">
      <alignment horizontal="right" vertical="center" wrapText="1"/>
    </xf>
    <xf numFmtId="3" fontId="24" fillId="3" borderId="21" xfId="1" applyNumberFormat="1" applyFont="1" applyFill="1" applyBorder="1" applyAlignment="1">
      <alignment horizontal="right" vertical="center" wrapText="1"/>
    </xf>
    <xf numFmtId="0" fontId="44" fillId="0" borderId="7" xfId="1" applyFont="1" applyBorder="1" applyAlignment="1">
      <alignment vertical="center"/>
    </xf>
    <xf numFmtId="3" fontId="29" fillId="3" borderId="24" xfId="1" applyNumberFormat="1" applyFont="1" applyFill="1" applyBorder="1" applyAlignment="1">
      <alignment horizontal="right" vertical="center" wrapText="1"/>
    </xf>
    <xf numFmtId="0" fontId="44" fillId="0" borderId="8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3" fontId="24" fillId="3" borderId="24" xfId="1" applyNumberFormat="1" applyFont="1" applyFill="1" applyBorder="1" applyAlignment="1">
      <alignment horizontal="right" vertical="center" wrapText="1"/>
    </xf>
    <xf numFmtId="0" fontId="24" fillId="0" borderId="8" xfId="1" applyFont="1" applyBorder="1" applyAlignment="1">
      <alignment vertical="center"/>
    </xf>
    <xf numFmtId="3" fontId="24" fillId="0" borderId="8" xfId="1" applyNumberFormat="1" applyFont="1" applyBorder="1" applyAlignment="1">
      <alignment vertical="center"/>
    </xf>
    <xf numFmtId="3" fontId="24" fillId="3" borderId="31" xfId="1" applyNumberFormat="1" applyFont="1" applyFill="1" applyBorder="1" applyAlignment="1">
      <alignment horizontal="right" vertical="center" wrapText="1"/>
    </xf>
    <xf numFmtId="3" fontId="21" fillId="3" borderId="14" xfId="1" applyNumberFormat="1" applyFont="1" applyFill="1" applyBorder="1" applyAlignment="1">
      <alignment horizontal="right" vertical="center" wrapText="1"/>
    </xf>
    <xf numFmtId="0" fontId="21" fillId="0" borderId="45" xfId="1" applyFont="1" applyFill="1" applyBorder="1" applyAlignment="1">
      <alignment vertical="center" wrapText="1"/>
    </xf>
    <xf numFmtId="3" fontId="21" fillId="3" borderId="13" xfId="1" applyNumberFormat="1" applyFont="1" applyFill="1" applyBorder="1" applyAlignment="1">
      <alignment horizontal="right" vertical="center" wrapText="1"/>
    </xf>
    <xf numFmtId="0" fontId="21" fillId="0" borderId="9" xfId="1" applyFont="1" applyBorder="1" applyAlignment="1">
      <alignment vertical="center" wrapText="1"/>
    </xf>
    <xf numFmtId="3" fontId="22" fillId="0" borderId="29" xfId="1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1" applyNumberFormat="1" applyFont="1" applyBorder="1" applyAlignment="1">
      <alignment horizontal="right" vertical="center" wrapText="1"/>
    </xf>
    <xf numFmtId="0" fontId="2" fillId="0" borderId="32" xfId="1" applyBorder="1"/>
    <xf numFmtId="0" fontId="2" fillId="0" borderId="0" xfId="1" applyBorder="1"/>
    <xf numFmtId="0" fontId="3" fillId="0" borderId="0" xfId="1" applyFont="1" applyBorder="1"/>
    <xf numFmtId="0" fontId="2" fillId="0" borderId="37" xfId="1" applyBorder="1"/>
    <xf numFmtId="0" fontId="10" fillId="0" borderId="0" xfId="1" applyFont="1" applyBorder="1" applyAlignment="1">
      <alignment vertical="center"/>
    </xf>
    <xf numFmtId="0" fontId="11" fillId="2" borderId="9" xfId="1" applyFont="1" applyFill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0" fontId="46" fillId="0" borderId="0" xfId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10" fillId="0" borderId="34" xfId="1" applyFont="1" applyFill="1" applyBorder="1" applyAlignment="1">
      <alignment vertical="center" wrapText="1"/>
    </xf>
    <xf numFmtId="0" fontId="10" fillId="0" borderId="34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47" fillId="2" borderId="9" xfId="1" applyFont="1" applyFill="1" applyBorder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" fillId="0" borderId="14" xfId="1" applyFont="1" applyBorder="1" applyAlignment="1">
      <alignment vertical="center"/>
    </xf>
    <xf numFmtId="3" fontId="48" fillId="0" borderId="1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3" fontId="48" fillId="0" borderId="0" xfId="1" applyNumberFormat="1" applyFont="1" applyFill="1" applyBorder="1" applyAlignment="1">
      <alignment horizontal="right" vertical="center" indent="1"/>
    </xf>
    <xf numFmtId="3" fontId="2" fillId="0" borderId="16" xfId="1" applyNumberForma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3" fontId="2" fillId="0" borderId="0" xfId="1" applyNumberForma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/>
    </xf>
    <xf numFmtId="0" fontId="3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1" fillId="0" borderId="21" xfId="1" applyFont="1" applyBorder="1" applyAlignment="1">
      <alignment vertical="center" wrapText="1"/>
    </xf>
    <xf numFmtId="3" fontId="4" fillId="0" borderId="21" xfId="3" applyNumberFormat="1" applyFont="1" applyFill="1" applyBorder="1" applyAlignment="1">
      <alignment horizontal="right" vertical="center"/>
    </xf>
    <xf numFmtId="3" fontId="4" fillId="0" borderId="11" xfId="3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21" fillId="0" borderId="24" xfId="1" applyFont="1" applyBorder="1" applyAlignment="1">
      <alignment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4" fillId="0" borderId="24" xfId="3" applyNumberFormat="1" applyFont="1" applyFill="1" applyBorder="1" applyAlignment="1">
      <alignment horizontal="right" vertical="center"/>
    </xf>
    <xf numFmtId="3" fontId="4" fillId="0" borderId="47" xfId="3" applyNumberFormat="1" applyFont="1" applyFill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3" fontId="4" fillId="0" borderId="31" xfId="3" applyNumberFormat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1" fillId="0" borderId="47" xfId="1" applyFont="1" applyBorder="1" applyAlignment="1">
      <alignment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9" fillId="0" borderId="7" xfId="1" applyFont="1" applyBorder="1" applyAlignment="1">
      <alignment vertical="center"/>
    </xf>
    <xf numFmtId="0" fontId="29" fillId="0" borderId="24" xfId="1" applyFont="1" applyBorder="1" applyAlignment="1">
      <alignment horizontal="center" vertical="center" wrapText="1"/>
    </xf>
    <xf numFmtId="3" fontId="29" fillId="0" borderId="24" xfId="1" applyNumberFormat="1" applyFont="1" applyFill="1" applyBorder="1" applyAlignment="1">
      <alignment horizontal="right" vertical="center" wrapText="1"/>
    </xf>
    <xf numFmtId="3" fontId="49" fillId="0" borderId="0" xfId="1" applyNumberFormat="1" applyFont="1" applyBorder="1" applyAlignment="1">
      <alignment vertical="center"/>
    </xf>
    <xf numFmtId="0" fontId="49" fillId="0" borderId="8" xfId="1" applyFont="1" applyBorder="1" applyAlignment="1">
      <alignment vertical="center"/>
    </xf>
    <xf numFmtId="3" fontId="49" fillId="0" borderId="8" xfId="1" applyNumberFormat="1" applyFont="1" applyBorder="1" applyAlignment="1">
      <alignment vertical="center"/>
    </xf>
    <xf numFmtId="0" fontId="29" fillId="0" borderId="27" xfId="1" applyFont="1" applyBorder="1" applyAlignment="1">
      <alignment horizontal="center" vertical="center" wrapText="1"/>
    </xf>
    <xf numFmtId="3" fontId="30" fillId="0" borderId="31" xfId="1" applyNumberFormat="1" applyFont="1" applyFill="1" applyBorder="1" applyAlignment="1">
      <alignment horizontal="right" vertical="center" wrapText="1"/>
    </xf>
    <xf numFmtId="3" fontId="29" fillId="0" borderId="31" xfId="1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center" wrapText="1"/>
    </xf>
    <xf numFmtId="3" fontId="45" fillId="0" borderId="11" xfId="1" applyNumberFormat="1" applyFont="1" applyBorder="1" applyAlignment="1">
      <alignment horizontal="right" vertical="center" wrapText="1"/>
    </xf>
    <xf numFmtId="3" fontId="21" fillId="0" borderId="11" xfId="1" applyNumberFormat="1" applyFont="1" applyBorder="1" applyAlignment="1">
      <alignment horizontal="right" vertical="center" wrapText="1"/>
    </xf>
    <xf numFmtId="3" fontId="11" fillId="2" borderId="14" xfId="1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33" xfId="1" applyFont="1" applyBorder="1" applyAlignment="1">
      <alignment vertical="center"/>
    </xf>
    <xf numFmtId="3" fontId="10" fillId="0" borderId="34" xfId="1" applyNumberFormat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8" fillId="0" borderId="0" xfId="1" applyFont="1" applyAlignment="1"/>
    <xf numFmtId="0" fontId="28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48" fillId="0" borderId="30" xfId="1" applyFont="1" applyFill="1" applyBorder="1" applyAlignment="1">
      <alignment vertical="center"/>
    </xf>
    <xf numFmtId="3" fontId="48" fillId="0" borderId="36" xfId="1" applyNumberFormat="1" applyFont="1" applyFill="1" applyBorder="1" applyAlignment="1">
      <alignment horizontal="right" vertical="center" indent="1"/>
    </xf>
    <xf numFmtId="0" fontId="2" fillId="0" borderId="0" xfId="1" applyFill="1" applyBorder="1"/>
    <xf numFmtId="0" fontId="48" fillId="0" borderId="32" xfId="1" applyFont="1" applyFill="1" applyBorder="1" applyAlignment="1">
      <alignment vertical="center"/>
    </xf>
    <xf numFmtId="3" fontId="48" fillId="0" borderId="37" xfId="1" applyNumberFormat="1" applyFont="1" applyFill="1" applyBorder="1" applyAlignment="1">
      <alignment horizontal="right" vertical="center" indent="1"/>
    </xf>
    <xf numFmtId="0" fontId="48" fillId="0" borderId="9" xfId="1" applyFont="1" applyFill="1" applyBorder="1" applyAlignment="1">
      <alignment vertical="center"/>
    </xf>
    <xf numFmtId="3" fontId="48" fillId="0" borderId="10" xfId="1" applyNumberFormat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1" applyFont="1" applyFill="1" applyBorder="1" applyAlignment="1">
      <alignment horizontal="center" vertical="center" wrapText="1"/>
    </xf>
    <xf numFmtId="0" fontId="47" fillId="2" borderId="38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3" fontId="51" fillId="0" borderId="14" xfId="3" applyNumberFormat="1" applyFont="1" applyFill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51" fillId="0" borderId="13" xfId="3" applyNumberFormat="1" applyFont="1" applyFill="1" applyBorder="1" applyAlignment="1">
      <alignment vertical="center"/>
    </xf>
    <xf numFmtId="0" fontId="47" fillId="2" borderId="14" xfId="1" applyFont="1" applyFill="1" applyBorder="1" applyAlignment="1">
      <alignment horizontal="left" vertical="center" wrapText="1"/>
    </xf>
    <xf numFmtId="3" fontId="52" fillId="2" borderId="14" xfId="3" applyNumberFormat="1" applyFont="1" applyFill="1" applyBorder="1" applyAlignment="1">
      <alignment vertical="center" wrapText="1"/>
    </xf>
    <xf numFmtId="0" fontId="15" fillId="0" borderId="34" xfId="1" applyFont="1" applyBorder="1" applyAlignment="1">
      <alignment vertical="center"/>
    </xf>
    <xf numFmtId="0" fontId="2" fillId="0" borderId="34" xfId="1" applyBorder="1"/>
    <xf numFmtId="0" fontId="53" fillId="0" borderId="35" xfId="1" applyFont="1" applyBorder="1" applyAlignment="1">
      <alignment vertical="center"/>
    </xf>
    <xf numFmtId="0" fontId="53" fillId="0" borderId="0" xfId="1" applyFont="1" applyAlignment="1">
      <alignment vertical="center"/>
    </xf>
    <xf numFmtId="0" fontId="41" fillId="0" borderId="0" xfId="1" applyFont="1" applyBorder="1" applyAlignment="1">
      <alignment vertical="center"/>
    </xf>
    <xf numFmtId="0" fontId="54" fillId="0" borderId="0" xfId="1" applyFont="1" applyAlignment="1">
      <alignment vertical="center"/>
    </xf>
    <xf numFmtId="0" fontId="55" fillId="0" borderId="0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3" fontId="2" fillId="0" borderId="0" xfId="1" applyNumberFormat="1" applyBorder="1"/>
    <xf numFmtId="0" fontId="1" fillId="0" borderId="0" xfId="1" applyFont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vertical="center"/>
    </xf>
    <xf numFmtId="3" fontId="4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3" fontId="2" fillId="0" borderId="0" xfId="1" applyNumberForma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4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55" fillId="0" borderId="48" xfId="1" applyFont="1" applyBorder="1" applyAlignment="1">
      <alignment horizontal="center" vertical="center"/>
    </xf>
    <xf numFmtId="0" fontId="55" fillId="0" borderId="49" xfId="1" applyFont="1" applyBorder="1" applyAlignment="1">
      <alignment horizontal="center" vertical="center"/>
    </xf>
    <xf numFmtId="0" fontId="55" fillId="0" borderId="50" xfId="1" applyFont="1" applyBorder="1" applyAlignment="1">
      <alignment horizontal="center" vertical="center"/>
    </xf>
    <xf numFmtId="0" fontId="57" fillId="0" borderId="7" xfId="1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/>
    </xf>
    <xf numFmtId="0" fontId="47" fillId="2" borderId="18" xfId="1" applyFont="1" applyFill="1" applyBorder="1" applyAlignment="1">
      <alignment horizontal="center" vertical="center"/>
    </xf>
    <xf numFmtId="3" fontId="51" fillId="0" borderId="30" xfId="3" applyNumberFormat="1" applyFont="1" applyFill="1" applyBorder="1" applyAlignment="1">
      <alignment horizontal="right" vertical="center"/>
    </xf>
    <xf numFmtId="3" fontId="4" fillId="0" borderId="14" xfId="3" applyNumberFormat="1" applyFont="1" applyFill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51" fillId="0" borderId="45" xfId="3" applyNumberFormat="1" applyFont="1" applyFill="1" applyBorder="1" applyAlignment="1">
      <alignment horizontal="right" vertical="center"/>
    </xf>
    <xf numFmtId="3" fontId="4" fillId="0" borderId="13" xfId="3" applyNumberFormat="1" applyFont="1" applyFill="1" applyBorder="1" applyAlignment="1">
      <alignment horizontal="right" vertical="center"/>
    </xf>
    <xf numFmtId="3" fontId="1" fillId="0" borderId="0" xfId="1" applyNumberFormat="1" applyFont="1" applyBorder="1" applyAlignment="1">
      <alignment vertical="center"/>
    </xf>
    <xf numFmtId="3" fontId="51" fillId="0" borderId="51" xfId="3" applyNumberFormat="1" applyFont="1" applyFill="1" applyBorder="1" applyAlignment="1">
      <alignment vertical="center"/>
    </xf>
    <xf numFmtId="3" fontId="4" fillId="0" borderId="13" xfId="3" applyNumberFormat="1" applyFont="1" applyFill="1" applyBorder="1" applyAlignment="1">
      <alignment vertical="center"/>
    </xf>
    <xf numFmtId="0" fontId="47" fillId="0" borderId="8" xfId="1" applyFont="1" applyBorder="1" applyAlignment="1">
      <alignment vertical="center"/>
    </xf>
    <xf numFmtId="0" fontId="47" fillId="0" borderId="7" xfId="1" applyFont="1" applyBorder="1" applyAlignment="1">
      <alignment vertical="center"/>
    </xf>
    <xf numFmtId="3" fontId="58" fillId="0" borderId="51" xfId="3" applyNumberFormat="1" applyFont="1" applyFill="1" applyBorder="1" applyAlignment="1">
      <alignment vertical="center"/>
    </xf>
    <xf numFmtId="0" fontId="47" fillId="0" borderId="0" xfId="1" applyFont="1" applyBorder="1" applyAlignment="1">
      <alignment vertical="center"/>
    </xf>
    <xf numFmtId="3" fontId="47" fillId="2" borderId="52" xfId="3" applyNumberFormat="1" applyFont="1" applyFill="1" applyBorder="1" applyAlignment="1">
      <alignment vertical="center" wrapText="1"/>
    </xf>
    <xf numFmtId="3" fontId="47" fillId="2" borderId="14" xfId="3" applyNumberFormat="1" applyFont="1" applyFill="1" applyBorder="1" applyAlignment="1">
      <alignment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3" applyNumberFormat="1" applyFont="1" applyFill="1" applyBorder="1" applyAlignment="1">
      <alignment vertical="center" wrapText="1"/>
    </xf>
    <xf numFmtId="0" fontId="54" fillId="0" borderId="0" xfId="1" applyFont="1" applyAlignment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52" fillId="2" borderId="9" xfId="1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3" fontId="48" fillId="0" borderId="38" xfId="1" applyNumberFormat="1" applyFont="1" applyFill="1" applyBorder="1" applyAlignment="1">
      <alignment vertical="center"/>
    </xf>
    <xf numFmtId="3" fontId="48" fillId="0" borderId="38" xfId="1" applyNumberFormat="1" applyFont="1" applyFill="1" applyBorder="1" applyAlignment="1">
      <alignment horizontal="right" vertical="center" indent="1"/>
    </xf>
    <xf numFmtId="3" fontId="48" fillId="0" borderId="37" xfId="1" applyNumberFormat="1" applyFont="1" applyBorder="1" applyAlignment="1">
      <alignment horizontal="right" vertical="center" indent="1"/>
    </xf>
    <xf numFmtId="3" fontId="48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48" fillId="0" borderId="9" xfId="1" applyNumberFormat="1" applyFont="1" applyFill="1" applyBorder="1" applyAlignment="1">
      <alignment vertical="center"/>
    </xf>
    <xf numFmtId="3" fontId="48" fillId="0" borderId="10" xfId="1" applyNumberFormat="1" applyFont="1" applyBorder="1" applyAlignment="1">
      <alignment horizontal="right" vertical="center" indent="1"/>
    </xf>
    <xf numFmtId="3" fontId="2" fillId="0" borderId="8" xfId="1" applyNumberFormat="1" applyBorder="1" applyAlignment="1">
      <alignment vertical="center"/>
    </xf>
    <xf numFmtId="0" fontId="55" fillId="0" borderId="7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9" fillId="4" borderId="11" xfId="1" applyFont="1" applyFill="1" applyBorder="1" applyAlignment="1">
      <alignment horizontal="center" vertical="center" wrapText="1"/>
    </xf>
    <xf numFmtId="0" fontId="19" fillId="4" borderId="14" xfId="1" applyFont="1" applyFill="1" applyBorder="1" applyAlignment="1">
      <alignment horizontal="center" vertical="center" wrapText="1"/>
    </xf>
    <xf numFmtId="0" fontId="60" fillId="0" borderId="21" xfId="1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3" fontId="22" fillId="0" borderId="21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3" fontId="23" fillId="0" borderId="23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3" fontId="23" fillId="0" borderId="26" xfId="1" applyNumberFormat="1" applyFont="1" applyFill="1" applyBorder="1" applyAlignment="1">
      <alignment vertical="center"/>
    </xf>
    <xf numFmtId="0" fontId="60" fillId="0" borderId="14" xfId="1" applyFont="1" applyFill="1" applyBorder="1" applyAlignment="1">
      <alignment vertical="center"/>
    </xf>
    <xf numFmtId="3" fontId="22" fillId="0" borderId="29" xfId="1" applyNumberFormat="1" applyFont="1" applyFill="1" applyBorder="1" applyAlignment="1">
      <alignment vertical="center"/>
    </xf>
    <xf numFmtId="3" fontId="60" fillId="0" borderId="14" xfId="1" applyNumberFormat="1" applyFont="1" applyFill="1" applyBorder="1" applyAlignment="1">
      <alignment vertical="center"/>
    </xf>
    <xf numFmtId="3" fontId="60" fillId="0" borderId="21" xfId="1" applyNumberFormat="1" applyFont="1" applyFill="1" applyBorder="1" applyAlignment="1">
      <alignment vertical="center"/>
    </xf>
    <xf numFmtId="3" fontId="13" fillId="0" borderId="2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3" fontId="13" fillId="0" borderId="40" xfId="1" applyNumberFormat="1" applyFont="1" applyFill="1" applyBorder="1" applyAlignment="1">
      <alignment vertical="center"/>
    </xf>
    <xf numFmtId="3" fontId="23" fillId="0" borderId="40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0" fontId="60" fillId="0" borderId="13" xfId="1" applyFont="1" applyFill="1" applyBorder="1" applyAlignment="1">
      <alignment vertical="center"/>
    </xf>
    <xf numFmtId="3" fontId="61" fillId="0" borderId="41" xfId="1" applyNumberFormat="1" applyFont="1" applyFill="1" applyBorder="1" applyAlignment="1">
      <alignment vertical="center"/>
    </xf>
    <xf numFmtId="3" fontId="22" fillId="0" borderId="41" xfId="1" applyNumberFormat="1" applyFont="1" applyFill="1" applyBorder="1" applyAlignment="1">
      <alignment vertical="center"/>
    </xf>
    <xf numFmtId="0" fontId="59" fillId="4" borderId="14" xfId="1" applyFont="1" applyFill="1" applyBorder="1" applyAlignment="1">
      <alignment horizontal="left" vertical="center" wrapText="1"/>
    </xf>
    <xf numFmtId="3" fontId="19" fillId="4" borderId="29" xfId="1" applyNumberFormat="1" applyFont="1" applyFill="1" applyBorder="1" applyAlignment="1">
      <alignment vertical="center" wrapText="1"/>
    </xf>
    <xf numFmtId="3" fontId="59" fillId="4" borderId="14" xfId="1" applyNumberFormat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3" fontId="62" fillId="0" borderId="0" xfId="1" applyNumberFormat="1" applyFont="1" applyFill="1" applyBorder="1" applyAlignment="1">
      <alignment horizontal="right" vertical="center" wrapText="1"/>
    </xf>
    <xf numFmtId="3" fontId="59" fillId="0" borderId="0" xfId="1" applyNumberFormat="1" applyFont="1" applyFill="1" applyBorder="1" applyAlignment="1">
      <alignment horizontal="right" vertical="center" wrapText="1"/>
    </xf>
    <xf numFmtId="0" fontId="63" fillId="0" borderId="0" xfId="1" applyFont="1" applyFill="1" applyBorder="1" applyAlignment="1">
      <alignment vertical="center"/>
    </xf>
    <xf numFmtId="3" fontId="63" fillId="0" borderId="0" xfId="1" applyNumberFormat="1" applyFont="1" applyFill="1" applyBorder="1" applyAlignment="1">
      <alignment vertical="center"/>
    </xf>
    <xf numFmtId="0" fontId="2" fillId="0" borderId="33" xfId="1" applyBorder="1"/>
    <xf numFmtId="0" fontId="64" fillId="0" borderId="34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2" fillId="0" borderId="35" xfId="1" applyBorder="1"/>
    <xf numFmtId="0" fontId="64" fillId="0" borderId="0" xfId="1" applyFont="1" applyFill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0" fontId="59" fillId="4" borderId="14" xfId="1" applyFont="1" applyFill="1" applyBorder="1" applyAlignment="1">
      <alignment horizontal="center" vertical="center" wrapText="1"/>
    </xf>
    <xf numFmtId="0" fontId="59" fillId="4" borderId="53" xfId="1" applyFont="1" applyFill="1" applyBorder="1" applyAlignment="1">
      <alignment horizontal="center" vertical="center" wrapText="1"/>
    </xf>
    <xf numFmtId="0" fontId="59" fillId="4" borderId="46" xfId="1" applyFont="1" applyFill="1" applyBorder="1" applyAlignment="1">
      <alignment horizontal="center" vertical="center" wrapText="1"/>
    </xf>
    <xf numFmtId="3" fontId="22" fillId="0" borderId="30" xfId="3" applyNumberFormat="1" applyFont="1" applyFill="1" applyBorder="1" applyAlignment="1">
      <alignment horizontal="right" vertical="center"/>
    </xf>
    <xf numFmtId="3" fontId="60" fillId="0" borderId="21" xfId="3" applyNumberFormat="1" applyFont="1" applyFill="1" applyBorder="1" applyAlignment="1">
      <alignment horizontal="right" vertical="center"/>
    </xf>
    <xf numFmtId="3" fontId="60" fillId="0" borderId="30" xfId="3" applyNumberFormat="1" applyFont="1" applyFill="1" applyBorder="1" applyAlignment="1">
      <alignment vertical="center"/>
    </xf>
    <xf numFmtId="0" fontId="66" fillId="0" borderId="14" xfId="1" applyFont="1" applyFill="1" applyBorder="1" applyAlignment="1">
      <alignment horizontal="left" vertical="center"/>
    </xf>
    <xf numFmtId="3" fontId="22" fillId="0" borderId="32" xfId="3" applyNumberFormat="1" applyFont="1" applyFill="1" applyBorder="1" applyAlignment="1">
      <alignment horizontal="right" vertical="center"/>
    </xf>
    <xf numFmtId="165" fontId="66" fillId="0" borderId="24" xfId="3" applyNumberFormat="1" applyFont="1" applyFill="1" applyBorder="1" applyAlignment="1">
      <alignment horizontal="right" vertical="top"/>
    </xf>
    <xf numFmtId="3" fontId="60" fillId="0" borderId="32" xfId="3" applyNumberFormat="1" applyFont="1" applyFill="1" applyBorder="1" applyAlignment="1">
      <alignment vertical="center"/>
    </xf>
    <xf numFmtId="3" fontId="22" fillId="0" borderId="45" xfId="3" applyNumberFormat="1" applyFont="1" applyFill="1" applyBorder="1" applyAlignment="1">
      <alignment horizontal="right" vertical="center"/>
    </xf>
    <xf numFmtId="165" fontId="66" fillId="0" borderId="12" xfId="3" applyNumberFormat="1" applyFont="1" applyFill="1" applyBorder="1" applyAlignment="1">
      <alignment horizontal="right" vertical="top"/>
    </xf>
    <xf numFmtId="3" fontId="60" fillId="0" borderId="45" xfId="3" applyNumberFormat="1" applyFont="1" applyFill="1" applyBorder="1" applyAlignment="1">
      <alignment vertical="center"/>
    </xf>
    <xf numFmtId="3" fontId="66" fillId="0" borderId="24" xfId="3" applyNumberFormat="1" applyFont="1" applyFill="1" applyBorder="1" applyAlignment="1">
      <alignment horizontal="right" vertical="center"/>
    </xf>
    <xf numFmtId="3" fontId="61" fillId="0" borderId="30" xfId="3" applyNumberFormat="1" applyFont="1" applyFill="1" applyBorder="1" applyAlignment="1">
      <alignment horizontal="right" vertical="center"/>
    </xf>
    <xf numFmtId="3" fontId="60" fillId="0" borderId="11" xfId="3" applyNumberFormat="1" applyFont="1" applyFill="1" applyBorder="1" applyAlignment="1">
      <alignment horizontal="right" vertical="center"/>
    </xf>
    <xf numFmtId="3" fontId="61" fillId="0" borderId="32" xfId="3" applyNumberFormat="1" applyFont="1" applyFill="1" applyBorder="1" applyAlignment="1">
      <alignment horizontal="right" vertical="center"/>
    </xf>
    <xf numFmtId="3" fontId="61" fillId="0" borderId="45" xfId="3" applyNumberFormat="1" applyFont="1" applyFill="1" applyBorder="1" applyAlignment="1">
      <alignment horizontal="right" vertical="center"/>
    </xf>
    <xf numFmtId="3" fontId="66" fillId="0" borderId="27" xfId="3" applyNumberFormat="1" applyFont="1" applyFill="1" applyBorder="1" applyAlignment="1">
      <alignment horizontal="right" vertical="center"/>
    </xf>
    <xf numFmtId="3" fontId="61" fillId="0" borderId="51" xfId="3" applyNumberFormat="1" applyFont="1" applyFill="1" applyBorder="1" applyAlignment="1">
      <alignment horizontal="right" vertical="center"/>
    </xf>
    <xf numFmtId="3" fontId="66" fillId="0" borderId="14" xfId="3" applyNumberFormat="1" applyFont="1" applyFill="1" applyBorder="1" applyAlignment="1">
      <alignment horizontal="right" vertical="center"/>
    </xf>
    <xf numFmtId="3" fontId="60" fillId="0" borderId="52" xfId="3" applyNumberFormat="1" applyFont="1" applyFill="1" applyBorder="1" applyAlignment="1">
      <alignment vertical="center"/>
    </xf>
    <xf numFmtId="3" fontId="19" fillId="4" borderId="52" xfId="3" applyNumberFormat="1" applyFont="1" applyFill="1" applyBorder="1" applyAlignment="1">
      <alignment horizontal="right" vertical="center" wrapText="1"/>
    </xf>
    <xf numFmtId="3" fontId="59" fillId="4" borderId="14" xfId="3" applyNumberFormat="1" applyFont="1" applyFill="1" applyBorder="1" applyAlignment="1">
      <alignment horizontal="right" vertical="center" wrapText="1"/>
    </xf>
    <xf numFmtId="3" fontId="59" fillId="4" borderId="52" xfId="3" applyNumberFormat="1" applyFont="1" applyFill="1" applyBorder="1" applyAlignment="1">
      <alignment vertical="center" wrapText="1"/>
    </xf>
  </cellXfs>
  <cellStyles count="4">
    <cellStyle name="Komma 2" xfId="3"/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stertkvote%20Ukesstatisti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E_mal_2022"/>
      <sheetName val="RPT_KONV_TIL_SEINOT"/>
      <sheetName val="Tall fra Råfiskelaget"/>
      <sheetName val="data_fra norges_råfiskelag"/>
      <sheetName val="UKE_mal_2022 (2)"/>
      <sheetName val="tor 21"/>
      <sheetName val="tor 20"/>
      <sheetName val="hys 21"/>
      <sheetName val="hys 20"/>
      <sheetName val="sei 21"/>
      <sheetName val="sei 2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4">
          <cell r="E4">
            <v>34601.025070000003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97" zoomScaleNormal="110" zoomScaleSheetLayoutView="100" workbookViewId="0">
      <selection activeCell="I33" sqref="I33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145</v>
      </c>
      <c r="G22" s="49" t="s">
        <v>146</v>
      </c>
      <c r="H22" s="49" t="s">
        <v>147</v>
      </c>
      <c r="I22" s="49" t="s">
        <v>148</v>
      </c>
      <c r="J22" s="50"/>
    </row>
    <row r="23" spans="1:10" ht="14.15" customHeight="1" x14ac:dyDescent="0.35">
      <c r="A23" s="1"/>
      <c r="B23" s="13"/>
      <c r="C23" s="51" t="s">
        <v>22</v>
      </c>
      <c r="D23" s="52">
        <f t="shared" ref="D23:I23" si="0">D25+D24</f>
        <v>101129</v>
      </c>
      <c r="E23" s="52">
        <f t="shared" si="0"/>
        <v>112692</v>
      </c>
      <c r="F23" s="52">
        <f t="shared" si="0"/>
        <v>567.21</v>
      </c>
      <c r="G23" s="52">
        <f t="shared" si="0"/>
        <v>41658.45938</v>
      </c>
      <c r="H23" s="53">
        <f t="shared" si="0"/>
        <v>71033.54062</v>
      </c>
      <c r="I23" s="53">
        <f t="shared" si="0"/>
        <v>42643.54782</v>
      </c>
      <c r="J23" s="20"/>
    </row>
    <row r="24" spans="1:10" ht="14.15" customHeight="1" x14ac:dyDescent="0.35">
      <c r="A24" s="1"/>
      <c r="B24" s="13"/>
      <c r="C24" s="54" t="s">
        <v>23</v>
      </c>
      <c r="D24" s="55">
        <v>100379</v>
      </c>
      <c r="E24" s="56">
        <v>111899</v>
      </c>
      <c r="F24" s="57">
        <v>566.88900000000001</v>
      </c>
      <c r="G24" s="57">
        <v>41444.079810000003</v>
      </c>
      <c r="H24" s="57">
        <f>E24-G24</f>
        <v>70454.920190000004</v>
      </c>
      <c r="I24" s="57">
        <v>42489.71112</v>
      </c>
      <c r="J24" s="20"/>
    </row>
    <row r="25" spans="1:10" ht="14.15" customHeight="1" thickBot="1" x14ac:dyDescent="0.4">
      <c r="A25" s="1"/>
      <c r="B25" s="13"/>
      <c r="C25" s="58" t="s">
        <v>24</v>
      </c>
      <c r="D25" s="59">
        <v>750</v>
      </c>
      <c r="E25" s="60">
        <v>793</v>
      </c>
      <c r="F25" s="57">
        <v>0.32100000000000001</v>
      </c>
      <c r="G25" s="57">
        <v>214.37957</v>
      </c>
      <c r="H25" s="57">
        <f>E25-G25</f>
        <v>578.62042999999994</v>
      </c>
      <c r="I25" s="57">
        <v>153.83670000000001</v>
      </c>
      <c r="J25" s="20"/>
    </row>
    <row r="26" spans="1:10" ht="14.15" customHeight="1" x14ac:dyDescent="0.35">
      <c r="A26" s="1"/>
      <c r="B26" s="13"/>
      <c r="C26" s="51" t="s">
        <v>25</v>
      </c>
      <c r="D26" s="52">
        <f t="shared" ref="D26:I26" si="1">D34+D33+D27</f>
        <v>221589</v>
      </c>
      <c r="E26" s="52">
        <f t="shared" si="1"/>
        <v>258016</v>
      </c>
      <c r="F26" s="52">
        <f t="shared" si="1"/>
        <v>9659.3109699999986</v>
      </c>
      <c r="G26" s="53">
        <f t="shared" si="1"/>
        <v>163473.21651</v>
      </c>
      <c r="H26" s="53">
        <f t="shared" si="1"/>
        <v>94542.783490000002</v>
      </c>
      <c r="I26" s="53">
        <f t="shared" si="1"/>
        <v>160486.51739400002</v>
      </c>
      <c r="J26" s="20"/>
    </row>
    <row r="27" spans="1:10" ht="15" customHeight="1" x14ac:dyDescent="0.35">
      <c r="A27" s="61"/>
      <c r="B27" s="62"/>
      <c r="C27" s="63" t="s">
        <v>26</v>
      </c>
      <c r="D27" s="64">
        <f t="shared" ref="D27:I27" si="2">D28+D29+D30+D31+D32</f>
        <v>173468</v>
      </c>
      <c r="E27" s="64">
        <f t="shared" si="2"/>
        <v>198922</v>
      </c>
      <c r="F27" s="65">
        <f t="shared" si="2"/>
        <v>7897.990859999999</v>
      </c>
      <c r="G27" s="65">
        <f t="shared" si="2"/>
        <v>139192.87233000001</v>
      </c>
      <c r="H27" s="65">
        <f t="shared" si="2"/>
        <v>59729.127670000002</v>
      </c>
      <c r="I27" s="65">
        <f t="shared" si="2"/>
        <v>135209.18488400002</v>
      </c>
      <c r="J27" s="20"/>
    </row>
    <row r="28" spans="1:10" ht="14.15" customHeight="1" x14ac:dyDescent="0.35">
      <c r="A28" s="66"/>
      <c r="B28" s="67"/>
      <c r="C28" s="68" t="s">
        <v>27</v>
      </c>
      <c r="D28" s="69">
        <v>41926</v>
      </c>
      <c r="E28" s="70">
        <v>50598</v>
      </c>
      <c r="F28" s="71">
        <f>2884.87534-E57</f>
        <v>2884.8753400000001</v>
      </c>
      <c r="G28" s="71">
        <f>'[1]tor 21'!E4-F57</f>
        <v>34601.025070000003</v>
      </c>
      <c r="H28" s="72">
        <f t="shared" ref="H28:H40" si="3">E28-G28</f>
        <v>15996.974929999997</v>
      </c>
      <c r="I28" s="71">
        <f>31904.80617-H57</f>
        <v>31904.80617</v>
      </c>
      <c r="J28" s="73"/>
    </row>
    <row r="29" spans="1:10" ht="14.15" customHeight="1" x14ac:dyDescent="0.35">
      <c r="A29" s="66"/>
      <c r="B29" s="67"/>
      <c r="C29" s="68" t="s">
        <v>28</v>
      </c>
      <c r="D29" s="69">
        <v>46636</v>
      </c>
      <c r="E29" s="70">
        <v>52093</v>
      </c>
      <c r="F29" s="71">
        <f>1520.79935-E58</f>
        <v>1520.79935</v>
      </c>
      <c r="G29" s="71">
        <f>40546.92746-F58</f>
        <v>40546.927459999999</v>
      </c>
      <c r="H29" s="72">
        <f t="shared" si="3"/>
        <v>11546.072540000001</v>
      </c>
      <c r="I29" s="71">
        <f>40509.881172-H58</f>
        <v>40509.881172000001</v>
      </c>
      <c r="J29" s="73"/>
    </row>
    <row r="30" spans="1:10" ht="14.15" customHeight="1" x14ac:dyDescent="0.35">
      <c r="A30" s="66"/>
      <c r="B30" s="67"/>
      <c r="C30" s="68" t="s">
        <v>29</v>
      </c>
      <c r="D30" s="69">
        <v>42297</v>
      </c>
      <c r="E30" s="70">
        <v>50736</v>
      </c>
      <c r="F30" s="71">
        <f>2286.9597-E59</f>
        <v>2286.9596999999999</v>
      </c>
      <c r="G30" s="71">
        <f>35943.34095-F59</f>
        <v>35943.340949999998</v>
      </c>
      <c r="H30" s="72">
        <f t="shared" si="3"/>
        <v>14792.659050000002</v>
      </c>
      <c r="I30" s="71">
        <f>34492.19103-H59</f>
        <v>34492.191030000002</v>
      </c>
      <c r="J30" s="73"/>
    </row>
    <row r="31" spans="1:10" ht="14.15" customHeight="1" x14ac:dyDescent="0.35">
      <c r="A31" s="66"/>
      <c r="B31" s="67"/>
      <c r="C31" s="68" t="s">
        <v>30</v>
      </c>
      <c r="D31" s="69">
        <v>30309</v>
      </c>
      <c r="E31" s="70">
        <v>33195</v>
      </c>
      <c r="F31" s="71">
        <f>1205.35647-E60</f>
        <v>1205.3564699999999</v>
      </c>
      <c r="G31" s="71">
        <f>28101.57885-F60</f>
        <v>28101.578850000002</v>
      </c>
      <c r="H31" s="72">
        <f t="shared" si="3"/>
        <v>5093.4211499999983</v>
      </c>
      <c r="I31" s="71">
        <f>28302.306512-H60</f>
        <v>28302.306511999999</v>
      </c>
      <c r="J31" s="73"/>
    </row>
    <row r="32" spans="1:10" ht="14.15" customHeight="1" x14ac:dyDescent="0.35">
      <c r="A32" s="66"/>
      <c r="B32" s="67"/>
      <c r="C32" s="68" t="s">
        <v>31</v>
      </c>
      <c r="D32" s="69">
        <v>12300</v>
      </c>
      <c r="E32" s="70">
        <v>12300</v>
      </c>
      <c r="F32" s="74">
        <f>E56</f>
        <v>0</v>
      </c>
      <c r="G32" s="74">
        <f>F56</f>
        <v>0</v>
      </c>
      <c r="H32" s="70">
        <f t="shared" si="3"/>
        <v>12300</v>
      </c>
      <c r="I32" s="74">
        <v>0</v>
      </c>
      <c r="J32" s="73"/>
    </row>
    <row r="33" spans="1:13" ht="14.15" customHeight="1" x14ac:dyDescent="0.35">
      <c r="A33" s="75"/>
      <c r="B33" s="62"/>
      <c r="C33" s="63" t="s">
        <v>32</v>
      </c>
      <c r="D33" s="64">
        <v>27529</v>
      </c>
      <c r="E33" s="64">
        <v>31735</v>
      </c>
      <c r="F33" s="76">
        <v>121.37958</v>
      </c>
      <c r="G33" s="76">
        <v>10741.89421</v>
      </c>
      <c r="H33" s="77">
        <f t="shared" si="3"/>
        <v>20993.105790000001</v>
      </c>
      <c r="I33" s="76">
        <v>12457.14523</v>
      </c>
      <c r="J33" s="73"/>
    </row>
    <row r="34" spans="1:13" ht="14.15" customHeight="1" x14ac:dyDescent="0.35">
      <c r="A34" s="75"/>
      <c r="B34" s="62"/>
      <c r="C34" s="63" t="s">
        <v>33</v>
      </c>
      <c r="D34" s="64">
        <f>D35+D36</f>
        <v>20592</v>
      </c>
      <c r="E34" s="64">
        <f>E35+E36</f>
        <v>27359</v>
      </c>
      <c r="F34" s="78">
        <f>F35+F36</f>
        <v>1639.9405300000001</v>
      </c>
      <c r="G34" s="78">
        <f>G35+G36</f>
        <v>13538.44997</v>
      </c>
      <c r="H34" s="65">
        <f t="shared" si="3"/>
        <v>13820.55003</v>
      </c>
      <c r="I34" s="78">
        <f>I35+I36</f>
        <v>12820.18728</v>
      </c>
      <c r="J34" s="73"/>
    </row>
    <row r="35" spans="1:13" ht="14.15" customHeight="1" x14ac:dyDescent="0.35">
      <c r="A35" s="66"/>
      <c r="B35" s="67"/>
      <c r="C35" s="68" t="s">
        <v>34</v>
      </c>
      <c r="D35" s="69">
        <v>19092</v>
      </c>
      <c r="E35" s="79">
        <v>25859</v>
      </c>
      <c r="F35" s="71">
        <f>1704.94053-E61-E62</f>
        <v>1639.9405300000001</v>
      </c>
      <c r="G35" s="71">
        <f>14201.44997-F61-F62</f>
        <v>13538.44997</v>
      </c>
      <c r="H35" s="72">
        <f t="shared" si="3"/>
        <v>12320.55003</v>
      </c>
      <c r="I35" s="71">
        <f>12820.18728-H61-H62</f>
        <v>12820.18728</v>
      </c>
      <c r="J35" s="73"/>
    </row>
    <row r="36" spans="1:13" ht="14.15" customHeight="1" thickBot="1" x14ac:dyDescent="0.4">
      <c r="A36" s="66"/>
      <c r="B36" s="67"/>
      <c r="C36" s="80" t="s">
        <v>35</v>
      </c>
      <c r="D36" s="81">
        <v>1500</v>
      </c>
      <c r="E36" s="70">
        <v>1500</v>
      </c>
      <c r="F36" s="82">
        <f>E61</f>
        <v>0</v>
      </c>
      <c r="G36" s="82">
        <f>F61</f>
        <v>0</v>
      </c>
      <c r="H36" s="83">
        <f t="shared" si="3"/>
        <v>1500</v>
      </c>
      <c r="I36" s="82">
        <f>H61</f>
        <v>0</v>
      </c>
      <c r="J36" s="73"/>
    </row>
    <row r="37" spans="1:13" ht="15.75" customHeight="1" thickBot="1" x14ac:dyDescent="0.4">
      <c r="A37" s="1"/>
      <c r="B37" s="13"/>
      <c r="C37" s="84" t="s">
        <v>36</v>
      </c>
      <c r="D37" s="85">
        <v>2500</v>
      </c>
      <c r="E37" s="86">
        <v>2500</v>
      </c>
      <c r="F37" s="87">
        <v>18.281400000000001</v>
      </c>
      <c r="G37" s="87">
        <v>251.3184</v>
      </c>
      <c r="H37" s="88">
        <f t="shared" si="3"/>
        <v>2248.6815999999999</v>
      </c>
      <c r="I37" s="87">
        <v>424.02768600000002</v>
      </c>
      <c r="J37" s="20"/>
    </row>
    <row r="38" spans="1:13" ht="14.15" customHeight="1" thickBot="1" x14ac:dyDescent="0.4">
      <c r="A38" s="1"/>
      <c r="B38" s="13"/>
      <c r="C38" s="84" t="s">
        <v>37</v>
      </c>
      <c r="D38" s="85">
        <v>971</v>
      </c>
      <c r="E38" s="89">
        <v>971</v>
      </c>
      <c r="F38" s="90">
        <v>5.8215000000000003</v>
      </c>
      <c r="G38" s="90">
        <v>375.94035000000002</v>
      </c>
      <c r="H38" s="91">
        <f t="shared" si="3"/>
        <v>595.05964999999992</v>
      </c>
      <c r="I38" s="90">
        <v>378.20742000000001</v>
      </c>
      <c r="J38" s="20"/>
    </row>
    <row r="39" spans="1:13" ht="17.25" customHeight="1" thickBot="1" x14ac:dyDescent="0.4">
      <c r="A39" s="1"/>
      <c r="B39" s="13"/>
      <c r="C39" s="84" t="s">
        <v>38</v>
      </c>
      <c r="D39" s="85">
        <v>3028</v>
      </c>
      <c r="E39" s="86">
        <v>3827</v>
      </c>
      <c r="F39" s="90">
        <f>E62</f>
        <v>65</v>
      </c>
      <c r="G39" s="90">
        <f>F62</f>
        <v>663</v>
      </c>
      <c r="H39" s="91">
        <f t="shared" si="3"/>
        <v>3164</v>
      </c>
      <c r="I39" s="90">
        <f>H62</f>
        <v>0</v>
      </c>
      <c r="J39" s="20"/>
    </row>
    <row r="40" spans="1:13" ht="17.25" customHeight="1" thickBot="1" x14ac:dyDescent="0.4">
      <c r="A40" s="1"/>
      <c r="B40" s="13"/>
      <c r="C40" s="84" t="s">
        <v>39</v>
      </c>
      <c r="D40" s="85">
        <v>7000</v>
      </c>
      <c r="E40" s="86">
        <v>7000</v>
      </c>
      <c r="F40" s="90">
        <v>42.284970000000001</v>
      </c>
      <c r="G40" s="90">
        <v>7000</v>
      </c>
      <c r="H40" s="91">
        <f t="shared" si="3"/>
        <v>0</v>
      </c>
      <c r="I40" s="91">
        <v>7000</v>
      </c>
      <c r="J40" s="20"/>
    </row>
    <row r="41" spans="1:13" ht="17.25" customHeight="1" thickBot="1" x14ac:dyDescent="0.4">
      <c r="A41" s="1"/>
      <c r="B41" s="13"/>
      <c r="C41" s="84" t="s">
        <v>40</v>
      </c>
      <c r="D41" s="85"/>
      <c r="E41" s="86"/>
      <c r="F41" s="90"/>
      <c r="G41" s="90"/>
      <c r="H41" s="91"/>
      <c r="I41" s="91"/>
      <c r="J41" s="20"/>
    </row>
    <row r="42" spans="1:13" ht="17.25" customHeight="1" thickBot="1" x14ac:dyDescent="0.4">
      <c r="A42" s="1"/>
      <c r="B42" s="13"/>
      <c r="C42" s="84" t="s">
        <v>41</v>
      </c>
      <c r="D42" s="85">
        <v>150</v>
      </c>
      <c r="E42" s="86">
        <v>150</v>
      </c>
      <c r="F42" s="91"/>
      <c r="G42" s="91"/>
      <c r="H42" s="91">
        <f>E42-G42</f>
        <v>150</v>
      </c>
      <c r="I42" s="91"/>
      <c r="J42" s="20"/>
    </row>
    <row r="43" spans="1:13" ht="17.25" customHeight="1" thickBot="1" x14ac:dyDescent="0.4">
      <c r="A43" s="1"/>
      <c r="B43" s="13"/>
      <c r="C43" s="84" t="s">
        <v>42</v>
      </c>
      <c r="D43" s="85">
        <v>100</v>
      </c>
      <c r="E43" s="86">
        <v>100</v>
      </c>
      <c r="F43" s="91"/>
      <c r="G43" s="91"/>
      <c r="H43" s="91">
        <f>E43-G43</f>
        <v>100</v>
      </c>
      <c r="I43" s="91"/>
      <c r="J43" s="20"/>
      <c r="M43" s="92"/>
    </row>
    <row r="44" spans="1:13" ht="14.15" customHeight="1" thickBot="1" x14ac:dyDescent="0.4">
      <c r="A44" s="1"/>
      <c r="B44" s="13"/>
      <c r="C44" s="93" t="s">
        <v>43</v>
      </c>
      <c r="D44" s="85"/>
      <c r="E44" s="86"/>
      <c r="F44" s="91">
        <v>0</v>
      </c>
      <c r="G44" s="91">
        <v>79.502000000036787</v>
      </c>
      <c r="H44" s="91">
        <f>E44-G44</f>
        <v>-79.502000000036787</v>
      </c>
      <c r="I44" s="91">
        <v>230.07017999998061</v>
      </c>
      <c r="J44" s="20"/>
    </row>
    <row r="45" spans="1:13" ht="16.5" customHeight="1" thickBot="1" x14ac:dyDescent="0.4">
      <c r="A45" s="1"/>
      <c r="B45" s="13"/>
      <c r="C45" s="94" t="s">
        <v>44</v>
      </c>
      <c r="D45" s="95">
        <f t="shared" ref="D45:I45" si="4">D23+D26+D37+D38+D39+D40+D41+D42+D43+D44</f>
        <v>336467</v>
      </c>
      <c r="E45" s="95">
        <f t="shared" si="4"/>
        <v>385256</v>
      </c>
      <c r="F45" s="95">
        <f t="shared" si="4"/>
        <v>10357.908839999998</v>
      </c>
      <c r="G45" s="95">
        <f t="shared" si="4"/>
        <v>213501.43664000003</v>
      </c>
      <c r="H45" s="95">
        <f t="shared" si="4"/>
        <v>171754.56335999997</v>
      </c>
      <c r="I45" s="95">
        <f t="shared" si="4"/>
        <v>211162.37049999999</v>
      </c>
      <c r="J45" s="20"/>
    </row>
    <row r="46" spans="1:13" ht="14.15" customHeight="1" x14ac:dyDescent="0.35">
      <c r="A46" s="33"/>
      <c r="B46" s="34"/>
      <c r="C46" s="96" t="s">
        <v>45</v>
      </c>
      <c r="D46" s="97"/>
      <c r="E46" s="97"/>
      <c r="F46" s="98"/>
      <c r="G46" s="98"/>
      <c r="H46" s="99"/>
      <c r="I46" s="99"/>
      <c r="J46" s="100"/>
    </row>
    <row r="47" spans="1:13" ht="14.15" customHeight="1" x14ac:dyDescent="0.35">
      <c r="A47" s="33"/>
      <c r="B47" s="34"/>
      <c r="C47" s="101" t="s">
        <v>46</v>
      </c>
      <c r="D47" s="97"/>
      <c r="E47" s="97"/>
      <c r="F47" s="97"/>
      <c r="G47" s="98"/>
      <c r="H47" s="19"/>
      <c r="I47" s="19"/>
      <c r="J47" s="20"/>
    </row>
    <row r="48" spans="1:13" ht="14.15" customHeight="1" x14ac:dyDescent="0.35">
      <c r="A48" s="33"/>
      <c r="B48" s="34"/>
      <c r="C48" s="102" t="s">
        <v>47</v>
      </c>
      <c r="D48" s="42"/>
      <c r="E48" s="42"/>
      <c r="F48" s="42"/>
      <c r="G48" s="98"/>
      <c r="H48" s="19"/>
      <c r="I48" s="19"/>
      <c r="J48" s="14"/>
    </row>
    <row r="49" spans="1:10" ht="14.15" customHeight="1" x14ac:dyDescent="0.35">
      <c r="A49" s="33"/>
      <c r="B49" s="34"/>
      <c r="C49" s="102" t="s">
        <v>48</v>
      </c>
      <c r="D49" s="42"/>
      <c r="E49" s="42"/>
      <c r="F49" s="42"/>
      <c r="G49" s="97"/>
      <c r="H49" s="19"/>
      <c r="I49" s="19"/>
      <c r="J49" s="14"/>
    </row>
    <row r="50" spans="1:10" ht="14.15" customHeight="1" x14ac:dyDescent="0.35">
      <c r="A50" s="33"/>
      <c r="B50" s="34"/>
      <c r="C50" s="103" t="s">
        <v>49</v>
      </c>
      <c r="D50" s="42"/>
      <c r="E50" s="42"/>
      <c r="F50" s="42"/>
      <c r="G50" s="97"/>
      <c r="H50" s="19"/>
      <c r="I50" s="19"/>
      <c r="J50" s="14"/>
    </row>
    <row r="51" spans="1:10" ht="14.15" customHeight="1" x14ac:dyDescent="0.35">
      <c r="A51" s="33"/>
      <c r="B51" s="34"/>
      <c r="C51" s="103"/>
      <c r="D51" s="42"/>
      <c r="E51" s="42"/>
      <c r="F51" s="42"/>
      <c r="G51" s="97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104" t="s">
        <v>50</v>
      </c>
      <c r="D53" s="104"/>
      <c r="E53" s="104"/>
      <c r="F53" s="104"/>
      <c r="G53" s="104"/>
      <c r="H53" s="104"/>
      <c r="I53" s="105"/>
      <c r="J53" s="106"/>
    </row>
    <row r="54" spans="1:10" ht="7.5" customHeight="1" thickBot="1" x14ac:dyDescent="0.4">
      <c r="A54" s="33"/>
      <c r="B54" s="34"/>
      <c r="C54" s="102"/>
      <c r="D54" s="42"/>
      <c r="E54" s="42"/>
      <c r="F54" s="42"/>
      <c r="G54" s="97"/>
      <c r="H54" s="19"/>
      <c r="I54" s="19"/>
      <c r="J54" s="14"/>
    </row>
    <row r="55" spans="1:10" ht="61.5" customHeight="1" thickBot="1" x14ac:dyDescent="0.4">
      <c r="A55" s="33"/>
      <c r="B55" s="34"/>
      <c r="C55" s="107" t="s">
        <v>19</v>
      </c>
      <c r="D55" s="49" t="s">
        <v>51</v>
      </c>
      <c r="E55" s="49" t="str">
        <f>F22</f>
        <v>FANGST UKE 15</v>
      </c>
      <c r="F55" s="49" t="str">
        <f>G22</f>
        <v>FANGST T.O.M UKE 15</v>
      </c>
      <c r="G55" s="49" t="str">
        <f>H22</f>
        <v>RESTKVOTER UKE 15</v>
      </c>
      <c r="H55" s="49" t="str">
        <f>I22</f>
        <v>FANGST T.O.M. UKE 15 2021</v>
      </c>
      <c r="I55" s="97"/>
      <c r="J55" s="20"/>
    </row>
    <row r="56" spans="1:10" ht="14.15" customHeight="1" x14ac:dyDescent="0.35">
      <c r="A56" s="33"/>
      <c r="B56" s="34"/>
      <c r="C56" s="51" t="s">
        <v>52</v>
      </c>
      <c r="D56" s="108">
        <v>12300</v>
      </c>
      <c r="E56" s="53">
        <f>E60+E59+E58+E57</f>
        <v>0</v>
      </c>
      <c r="F56" s="53">
        <f>F60+F59+F58+F57</f>
        <v>0</v>
      </c>
      <c r="G56" s="108">
        <f>D56-F56</f>
        <v>12300</v>
      </c>
      <c r="H56" s="53">
        <f>H60+H59+H58+H57</f>
        <v>0</v>
      </c>
      <c r="I56" s="97"/>
      <c r="J56" s="20"/>
    </row>
    <row r="57" spans="1:10" ht="14.15" customHeight="1" x14ac:dyDescent="0.35">
      <c r="A57" s="33"/>
      <c r="B57" s="34"/>
      <c r="C57" s="68" t="s">
        <v>27</v>
      </c>
      <c r="D57" s="109"/>
      <c r="E57" s="72">
        <v>0</v>
      </c>
      <c r="F57" s="72">
        <v>0</v>
      </c>
      <c r="G57" s="109"/>
      <c r="H57" s="72">
        <v>0</v>
      </c>
      <c r="I57" s="97"/>
      <c r="J57" s="20"/>
    </row>
    <row r="58" spans="1:10" ht="14.15" customHeight="1" x14ac:dyDescent="0.35">
      <c r="A58" s="33"/>
      <c r="B58" s="34"/>
      <c r="C58" s="68" t="s">
        <v>28</v>
      </c>
      <c r="D58" s="109"/>
      <c r="E58" s="72">
        <v>0</v>
      </c>
      <c r="F58" s="72">
        <v>0</v>
      </c>
      <c r="G58" s="109"/>
      <c r="H58" s="72">
        <v>0</v>
      </c>
      <c r="I58" s="97"/>
      <c r="J58" s="20"/>
    </row>
    <row r="59" spans="1:10" ht="14.15" customHeight="1" x14ac:dyDescent="0.35">
      <c r="A59" s="33"/>
      <c r="B59" s="34"/>
      <c r="C59" s="68" t="s">
        <v>29</v>
      </c>
      <c r="D59" s="109"/>
      <c r="E59" s="72">
        <v>0</v>
      </c>
      <c r="F59" s="72">
        <v>0</v>
      </c>
      <c r="G59" s="109"/>
      <c r="H59" s="72">
        <v>0</v>
      </c>
      <c r="I59" s="97"/>
      <c r="J59" s="20"/>
    </row>
    <row r="60" spans="1:10" ht="14.15" customHeight="1" thickBot="1" x14ac:dyDescent="0.4">
      <c r="A60" s="33"/>
      <c r="B60" s="34"/>
      <c r="C60" s="110" t="s">
        <v>30</v>
      </c>
      <c r="D60" s="111"/>
      <c r="E60" s="112">
        <v>0</v>
      </c>
      <c r="F60" s="112">
        <v>0</v>
      </c>
      <c r="G60" s="111"/>
      <c r="H60" s="112">
        <v>0</v>
      </c>
      <c r="I60" s="97"/>
      <c r="J60" s="20"/>
    </row>
    <row r="61" spans="1:10" ht="14.15" customHeight="1" thickBot="1" x14ac:dyDescent="0.4">
      <c r="A61" s="33"/>
      <c r="B61" s="34"/>
      <c r="C61" s="113" t="s">
        <v>53</v>
      </c>
      <c r="D61" s="114">
        <v>1500</v>
      </c>
      <c r="E61" s="115">
        <v>0</v>
      </c>
      <c r="F61" s="115">
        <v>0</v>
      </c>
      <c r="G61" s="114">
        <f>D61-F61</f>
        <v>1500</v>
      </c>
      <c r="H61" s="115">
        <v>0</v>
      </c>
      <c r="I61" s="97"/>
      <c r="J61" s="20"/>
    </row>
    <row r="62" spans="1:10" ht="14.15" customHeight="1" thickBot="1" x14ac:dyDescent="0.4">
      <c r="A62" s="33"/>
      <c r="B62" s="34"/>
      <c r="C62" s="116" t="s">
        <v>54</v>
      </c>
      <c r="D62" s="86">
        <v>3827</v>
      </c>
      <c r="E62" s="88">
        <v>65</v>
      </c>
      <c r="F62" s="88">
        <v>663</v>
      </c>
      <c r="G62" s="86">
        <f>D62-F62</f>
        <v>3164</v>
      </c>
      <c r="H62" s="88">
        <v>0</v>
      </c>
      <c r="I62" s="97"/>
      <c r="J62" s="20"/>
    </row>
    <row r="63" spans="1:10" ht="14.15" customHeight="1" x14ac:dyDescent="0.35">
      <c r="A63" s="33"/>
      <c r="B63" s="34"/>
      <c r="C63" s="96" t="s">
        <v>55</v>
      </c>
      <c r="D63" s="42"/>
      <c r="E63" s="42"/>
      <c r="F63" s="42"/>
      <c r="G63" s="97"/>
      <c r="H63" s="19"/>
      <c r="I63" s="19"/>
      <c r="J63" s="14"/>
    </row>
    <row r="64" spans="1:10" ht="14.15" customHeight="1" x14ac:dyDescent="0.35">
      <c r="A64" s="33"/>
      <c r="B64" s="34"/>
      <c r="C64" s="102"/>
      <c r="D64" s="42"/>
      <c r="E64" s="42"/>
      <c r="F64" s="42"/>
      <c r="G64" s="97"/>
      <c r="H64" s="19"/>
      <c r="I64" s="19"/>
      <c r="J64" s="14"/>
    </row>
    <row r="65" spans="1:10" ht="14.5" x14ac:dyDescent="0.35">
      <c r="A65" s="33"/>
      <c r="B65" s="34"/>
      <c r="C65" s="102"/>
      <c r="D65" s="42"/>
      <c r="E65" s="42"/>
      <c r="F65" s="42"/>
      <c r="G65" s="97"/>
      <c r="H65" s="19"/>
      <c r="I65" s="19"/>
      <c r="J65" s="14"/>
    </row>
    <row r="66" spans="1:10" ht="12" customHeight="1" thickBot="1" x14ac:dyDescent="0.4">
      <c r="A66" s="33"/>
      <c r="B66" s="117"/>
      <c r="C66" s="118"/>
      <c r="D66" s="119"/>
      <c r="E66" s="119"/>
      <c r="F66" s="119"/>
      <c r="G66" s="120"/>
      <c r="H66" s="121"/>
      <c r="I66" s="121"/>
      <c r="J66" s="122"/>
    </row>
    <row r="67" spans="1:10" ht="19.5" customHeight="1" thickTop="1" x14ac:dyDescent="0.35">
      <c r="A67" s="1"/>
      <c r="B67" s="6"/>
      <c r="C67" s="103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23"/>
      <c r="D91" s="124"/>
      <c r="E91" s="124"/>
      <c r="F91" s="124"/>
      <c r="G91" s="124"/>
      <c r="H91" s="6"/>
      <c r="I91" s="6"/>
      <c r="J91" s="6"/>
    </row>
    <row r="92" spans="1:10" ht="17.149999999999999" customHeight="1" x14ac:dyDescent="0.35">
      <c r="B92" s="6"/>
      <c r="C92" s="123"/>
      <c r="D92" s="124"/>
      <c r="E92" s="124"/>
      <c r="F92" s="124"/>
      <c r="G92" s="124"/>
      <c r="H92" s="6"/>
      <c r="I92" s="6"/>
      <c r="J92" s="6"/>
    </row>
    <row r="93" spans="1:10" ht="17.149999999999999" customHeight="1" x14ac:dyDescent="0.35">
      <c r="B93" s="8"/>
      <c r="C93" s="9" t="s">
        <v>56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25"/>
      <c r="C95" s="126"/>
      <c r="D95" s="126"/>
      <c r="E95" s="126"/>
      <c r="F95" s="126"/>
      <c r="G95" s="126"/>
      <c r="H95" s="126"/>
      <c r="I95" s="126"/>
      <c r="J95" s="127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8"/>
      <c r="G96" s="17" t="s">
        <v>4</v>
      </c>
      <c r="H96" s="18"/>
      <c r="I96" s="19"/>
      <c r="J96" s="20"/>
    </row>
    <row r="97" spans="1:10" ht="14.5" x14ac:dyDescent="0.35">
      <c r="B97" s="129"/>
      <c r="C97" s="23" t="s">
        <v>7</v>
      </c>
      <c r="D97" s="26">
        <v>88130</v>
      </c>
      <c r="E97" s="130" t="s">
        <v>5</v>
      </c>
      <c r="F97" s="22">
        <v>33472</v>
      </c>
      <c r="G97" s="131" t="s">
        <v>6</v>
      </c>
      <c r="H97" s="22">
        <v>9830</v>
      </c>
      <c r="I97" s="24"/>
      <c r="J97" s="25"/>
    </row>
    <row r="98" spans="1:10" ht="14.5" x14ac:dyDescent="0.35">
      <c r="B98" s="129"/>
      <c r="C98" s="23" t="s">
        <v>10</v>
      </c>
      <c r="D98" s="26">
        <v>79130</v>
      </c>
      <c r="E98" s="132" t="s">
        <v>8</v>
      </c>
      <c r="F98" s="26">
        <v>54612</v>
      </c>
      <c r="G98" s="131" t="s">
        <v>9</v>
      </c>
      <c r="H98" s="26">
        <v>40413</v>
      </c>
      <c r="I98" s="24"/>
      <c r="J98" s="25"/>
    </row>
    <row r="99" spans="1:10" ht="14.15" customHeight="1" thickBot="1" x14ac:dyDescent="0.4">
      <c r="B99" s="129"/>
      <c r="C99" s="23" t="s">
        <v>57</v>
      </c>
      <c r="D99" s="26">
        <v>11272</v>
      </c>
      <c r="E99" s="23" t="s">
        <v>11</v>
      </c>
      <c r="F99" s="26">
        <v>2617</v>
      </c>
      <c r="G99" s="131" t="s">
        <v>12</v>
      </c>
      <c r="H99" s="26">
        <v>4369</v>
      </c>
      <c r="I99" s="24"/>
      <c r="J99" s="25"/>
    </row>
    <row r="100" spans="1:10" ht="12" customHeight="1" thickBot="1" x14ac:dyDescent="0.4">
      <c r="B100" s="129"/>
      <c r="C100" s="31" t="s">
        <v>58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9"/>
      <c r="C101" s="133" t="s">
        <v>59</v>
      </c>
      <c r="D101" s="134"/>
      <c r="E101" s="134"/>
      <c r="F101" s="134"/>
      <c r="G101" s="134"/>
      <c r="H101" s="134"/>
      <c r="I101" s="135"/>
      <c r="J101" s="136"/>
    </row>
    <row r="102" spans="1:10" ht="6" customHeight="1" x14ac:dyDescent="0.35">
      <c r="A102" s="1"/>
      <c r="B102" s="129"/>
      <c r="C102" s="137"/>
      <c r="D102" s="137"/>
      <c r="E102" s="137"/>
      <c r="F102" s="137"/>
      <c r="G102" s="137"/>
      <c r="H102" s="137"/>
      <c r="I102" s="135"/>
      <c r="J102" s="136"/>
    </row>
    <row r="103" spans="1:10" ht="14.15" customHeight="1" thickBot="1" x14ac:dyDescent="0.4">
      <c r="A103" s="1"/>
      <c r="B103" s="138"/>
      <c r="C103" s="39"/>
      <c r="D103" s="40"/>
      <c r="E103" s="39"/>
      <c r="F103" s="39"/>
      <c r="G103" s="39"/>
      <c r="H103" s="39"/>
      <c r="I103" s="139"/>
      <c r="J103" s="41"/>
    </row>
    <row r="104" spans="1:10" ht="20.25" customHeight="1" x14ac:dyDescent="0.35">
      <c r="A104" s="1"/>
      <c r="B104" s="129"/>
      <c r="C104" s="45" t="str">
        <f>C20</f>
        <v>KVOTE- OG FANGSTOVERSIKT</v>
      </c>
      <c r="D104" s="137"/>
      <c r="E104" s="137"/>
      <c r="F104" s="137"/>
      <c r="G104" s="137"/>
      <c r="H104" s="137"/>
      <c r="I104" s="140"/>
      <c r="J104" s="136"/>
    </row>
    <row r="105" spans="1:10" ht="11.25" customHeight="1" thickBot="1" x14ac:dyDescent="0.45">
      <c r="A105" s="1"/>
      <c r="B105" s="13"/>
      <c r="C105" s="141"/>
      <c r="D105" s="141"/>
      <c r="E105" s="141"/>
      <c r="F105" s="141"/>
      <c r="G105" s="141"/>
      <c r="H105" s="141"/>
      <c r="I105" s="141"/>
      <c r="J105" s="142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60</v>
      </c>
      <c r="F106" s="47" t="str">
        <f>F22</f>
        <v>FANGST UKE 15</v>
      </c>
      <c r="G106" s="47" t="str">
        <f>G22</f>
        <v>FANGST T.O.M UKE 15</v>
      </c>
      <c r="H106" s="47" t="str">
        <f>H22</f>
        <v>RESTKVOTER UKE 15</v>
      </c>
      <c r="I106" s="47" t="str">
        <f>I22</f>
        <v>FANGST T.O.M. UKE 15 2021</v>
      </c>
      <c r="J106" s="14"/>
    </row>
    <row r="107" spans="1:10" ht="14.15" customHeight="1" x14ac:dyDescent="0.35">
      <c r="A107" s="6"/>
      <c r="B107" s="13"/>
      <c r="C107" s="143" t="s">
        <v>22</v>
      </c>
      <c r="D107" s="52">
        <f t="shared" ref="D107:I107" si="5">D109+D108</f>
        <v>33472</v>
      </c>
      <c r="E107" s="52">
        <f t="shared" si="5"/>
        <v>32686</v>
      </c>
      <c r="F107" s="53">
        <f t="shared" si="5"/>
        <v>321.59399999999999</v>
      </c>
      <c r="G107" s="53">
        <f t="shared" si="5"/>
        <v>28990.385200000001</v>
      </c>
      <c r="H107" s="53">
        <f t="shared" si="5"/>
        <v>3695.6147999999998</v>
      </c>
      <c r="I107" s="53">
        <f t="shared" si="5"/>
        <v>29869.494789999997</v>
      </c>
      <c r="J107" s="20"/>
    </row>
    <row r="108" spans="1:10" ht="14.5" x14ac:dyDescent="0.35">
      <c r="A108" s="6"/>
      <c r="B108" s="13"/>
      <c r="C108" s="54" t="s">
        <v>23</v>
      </c>
      <c r="D108" s="55">
        <v>32722</v>
      </c>
      <c r="E108" s="56">
        <v>31903</v>
      </c>
      <c r="F108" s="57">
        <v>319.40300000000002</v>
      </c>
      <c r="G108" s="57">
        <v>28491.68245</v>
      </c>
      <c r="H108" s="57">
        <f>E108-G108</f>
        <v>3411.3175499999998</v>
      </c>
      <c r="I108" s="57">
        <v>29632.426169999999</v>
      </c>
      <c r="J108" s="20"/>
    </row>
    <row r="109" spans="1:10" ht="14.15" customHeight="1" thickBot="1" x14ac:dyDescent="0.4">
      <c r="A109" s="6"/>
      <c r="B109" s="13"/>
      <c r="C109" s="144" t="s">
        <v>24</v>
      </c>
      <c r="D109" s="59">
        <v>750</v>
      </c>
      <c r="E109" s="60">
        <v>783</v>
      </c>
      <c r="F109" s="145">
        <v>2.1909999999999998</v>
      </c>
      <c r="G109" s="145">
        <v>498.70274999999998</v>
      </c>
      <c r="H109" s="145">
        <f>E109-G109</f>
        <v>284.29725000000002</v>
      </c>
      <c r="I109" s="145">
        <v>237.06862000000001</v>
      </c>
      <c r="J109" s="20"/>
    </row>
    <row r="110" spans="1:10" ht="15.75" customHeight="1" x14ac:dyDescent="0.35">
      <c r="A110" s="6"/>
      <c r="B110" s="16"/>
      <c r="C110" s="51" t="s">
        <v>25</v>
      </c>
      <c r="D110" s="52">
        <f t="shared" ref="D110:I110" si="6">D111+D116+D117</f>
        <v>56489</v>
      </c>
      <c r="E110" s="52">
        <f t="shared" si="6"/>
        <v>68210</v>
      </c>
      <c r="F110" s="146">
        <f t="shared" si="6"/>
        <v>242.56347</v>
      </c>
      <c r="G110" s="146">
        <f t="shared" si="6"/>
        <v>14496.258339999998</v>
      </c>
      <c r="H110" s="146">
        <f t="shared" si="6"/>
        <v>53713.741660000007</v>
      </c>
      <c r="I110" s="146">
        <f t="shared" si="6"/>
        <v>15428.161980000001</v>
      </c>
      <c r="J110" s="20"/>
    </row>
    <row r="111" spans="1:10" ht="14.15" customHeight="1" x14ac:dyDescent="0.35">
      <c r="A111" s="6"/>
      <c r="B111" s="62"/>
      <c r="C111" s="63" t="s">
        <v>26</v>
      </c>
      <c r="D111" s="64">
        <f t="shared" ref="D111:I111" si="7">D112+D113+D114+D115</f>
        <v>42290</v>
      </c>
      <c r="E111" s="64">
        <f t="shared" si="7"/>
        <v>51009</v>
      </c>
      <c r="F111" s="77">
        <f t="shared" si="7"/>
        <v>198.32312999999999</v>
      </c>
      <c r="G111" s="77">
        <f t="shared" si="7"/>
        <v>10036.549859999999</v>
      </c>
      <c r="H111" s="77">
        <f t="shared" si="7"/>
        <v>40972.450140000001</v>
      </c>
      <c r="I111" s="77">
        <f t="shared" si="7"/>
        <v>11066.73626</v>
      </c>
      <c r="J111" s="20"/>
    </row>
    <row r="112" spans="1:10" ht="14.15" customHeight="1" x14ac:dyDescent="0.35">
      <c r="A112" s="147"/>
      <c r="B112" s="67"/>
      <c r="C112" s="68" t="s">
        <v>27</v>
      </c>
      <c r="D112" s="69">
        <v>11327</v>
      </c>
      <c r="E112" s="70">
        <v>13658</v>
      </c>
      <c r="F112" s="72">
        <v>53.56053</v>
      </c>
      <c r="G112" s="72">
        <v>1916.86357</v>
      </c>
      <c r="H112" s="72">
        <f t="shared" ref="H112:H119" si="8">E112-G112</f>
        <v>11741.13643</v>
      </c>
      <c r="I112" s="72">
        <v>2380.9397600000002</v>
      </c>
      <c r="J112" s="20"/>
    </row>
    <row r="113" spans="1:10" ht="14.15" customHeight="1" x14ac:dyDescent="0.35">
      <c r="A113" s="147"/>
      <c r="B113" s="67"/>
      <c r="C113" s="68" t="s">
        <v>61</v>
      </c>
      <c r="D113" s="69">
        <v>12171</v>
      </c>
      <c r="E113" s="70">
        <v>14540</v>
      </c>
      <c r="F113" s="72">
        <v>80.290499999999994</v>
      </c>
      <c r="G113" s="72">
        <v>3311.0041999999999</v>
      </c>
      <c r="H113" s="72">
        <f t="shared" si="8"/>
        <v>11228.995800000001</v>
      </c>
      <c r="I113" s="72">
        <v>3588.4707899999999</v>
      </c>
      <c r="J113" s="20"/>
    </row>
    <row r="114" spans="1:10" ht="14.15" customHeight="1" x14ac:dyDescent="0.35">
      <c r="A114" s="147"/>
      <c r="B114" s="67"/>
      <c r="C114" s="68" t="s">
        <v>62</v>
      </c>
      <c r="D114" s="69">
        <v>11356</v>
      </c>
      <c r="E114" s="70">
        <v>13798</v>
      </c>
      <c r="F114" s="72">
        <v>28.70185</v>
      </c>
      <c r="G114" s="72">
        <v>3084.8574600000002</v>
      </c>
      <c r="H114" s="72">
        <f t="shared" si="8"/>
        <v>10713.142540000001</v>
      </c>
      <c r="I114" s="72">
        <v>3360.1924800000002</v>
      </c>
      <c r="J114" s="20"/>
    </row>
    <row r="115" spans="1:10" ht="14.15" customHeight="1" x14ac:dyDescent="0.35">
      <c r="A115" s="147"/>
      <c r="B115" s="67"/>
      <c r="C115" s="68" t="s">
        <v>30</v>
      </c>
      <c r="D115" s="69">
        <v>7436</v>
      </c>
      <c r="E115" s="70">
        <v>9013</v>
      </c>
      <c r="F115" s="72">
        <v>35.770249999999997</v>
      </c>
      <c r="G115" s="72">
        <v>1723.8246300000001</v>
      </c>
      <c r="H115" s="72">
        <f t="shared" si="8"/>
        <v>7289.1753699999999</v>
      </c>
      <c r="I115" s="72">
        <v>1737.1332299999999</v>
      </c>
      <c r="J115" s="20"/>
    </row>
    <row r="116" spans="1:10" ht="14.15" customHeight="1" x14ac:dyDescent="0.35">
      <c r="A116" s="147"/>
      <c r="B116" s="67"/>
      <c r="C116" s="63" t="s">
        <v>63</v>
      </c>
      <c r="D116" s="64">
        <v>9830</v>
      </c>
      <c r="E116" s="65">
        <v>11908</v>
      </c>
      <c r="F116" s="77">
        <v>6.7452800000000002</v>
      </c>
      <c r="G116" s="77">
        <v>3743.1301899999999</v>
      </c>
      <c r="H116" s="77">
        <f t="shared" si="8"/>
        <v>8164.8698100000001</v>
      </c>
      <c r="I116" s="77">
        <v>3692.8361799999998</v>
      </c>
      <c r="J116" s="20"/>
    </row>
    <row r="117" spans="1:10" ht="15" thickBot="1" x14ac:dyDescent="0.4">
      <c r="A117" s="6"/>
      <c r="B117" s="62"/>
      <c r="C117" s="148" t="s">
        <v>12</v>
      </c>
      <c r="D117" s="149">
        <v>4369</v>
      </c>
      <c r="E117" s="150">
        <v>5293</v>
      </c>
      <c r="F117" s="151">
        <v>37.495060000000002</v>
      </c>
      <c r="G117" s="151">
        <v>716.57829000000004</v>
      </c>
      <c r="H117" s="151">
        <f t="shared" si="8"/>
        <v>4576.4217099999996</v>
      </c>
      <c r="I117" s="151">
        <v>668.58954000000006</v>
      </c>
      <c r="J117" s="20"/>
    </row>
    <row r="118" spans="1:10" ht="15" thickBot="1" x14ac:dyDescent="0.4">
      <c r="A118" s="6"/>
      <c r="B118" s="62"/>
      <c r="C118" s="84" t="s">
        <v>37</v>
      </c>
      <c r="D118" s="152">
        <v>390</v>
      </c>
      <c r="E118" s="89">
        <v>390</v>
      </c>
      <c r="F118" s="91">
        <v>0</v>
      </c>
      <c r="G118" s="91">
        <v>21.743089999999999</v>
      </c>
      <c r="H118" s="91">
        <f t="shared" si="8"/>
        <v>368.25691</v>
      </c>
      <c r="I118" s="91">
        <v>34.566420000000001</v>
      </c>
      <c r="J118" s="20"/>
    </row>
    <row r="119" spans="1:10" ht="17" thickBot="1" x14ac:dyDescent="0.4">
      <c r="A119" s="6"/>
      <c r="B119" s="13"/>
      <c r="C119" s="84" t="s">
        <v>64</v>
      </c>
      <c r="D119" s="85">
        <v>300</v>
      </c>
      <c r="E119" s="86">
        <v>300</v>
      </c>
      <c r="F119" s="88">
        <v>2.2863500000000001</v>
      </c>
      <c r="G119" s="88">
        <v>300</v>
      </c>
      <c r="H119" s="88">
        <f t="shared" si="8"/>
        <v>0</v>
      </c>
      <c r="I119" s="88">
        <v>300</v>
      </c>
      <c r="J119" s="20"/>
    </row>
    <row r="120" spans="1:10" ht="15" thickBot="1" x14ac:dyDescent="0.4">
      <c r="A120" s="6"/>
      <c r="B120" s="13"/>
      <c r="C120" s="153" t="s">
        <v>40</v>
      </c>
      <c r="D120" s="85"/>
      <c r="E120" s="86"/>
      <c r="F120" s="88">
        <v>0</v>
      </c>
      <c r="G120" s="88">
        <v>0</v>
      </c>
      <c r="H120" s="88"/>
      <c r="I120" s="88"/>
      <c r="J120" s="20"/>
    </row>
    <row r="121" spans="1:10" ht="16.5" customHeight="1" thickBot="1" x14ac:dyDescent="0.4">
      <c r="A121" s="6"/>
      <c r="B121" s="13"/>
      <c r="C121" s="153" t="s">
        <v>41</v>
      </c>
      <c r="D121" s="85">
        <v>50</v>
      </c>
      <c r="E121" s="86">
        <v>50</v>
      </c>
      <c r="F121" s="88"/>
      <c r="G121" s="88"/>
      <c r="H121" s="88">
        <f>E121-G121</f>
        <v>50</v>
      </c>
      <c r="I121" s="88"/>
      <c r="J121" s="20"/>
    </row>
    <row r="122" spans="1:10" ht="17" thickBot="1" x14ac:dyDescent="0.4">
      <c r="A122" s="6"/>
      <c r="B122" s="13"/>
      <c r="C122" s="153" t="s">
        <v>65</v>
      </c>
      <c r="D122" s="85"/>
      <c r="E122" s="86"/>
      <c r="F122" s="88">
        <v>0</v>
      </c>
      <c r="G122" s="88">
        <v>7.6048000000009779</v>
      </c>
      <c r="H122" s="88">
        <f>E122-G122</f>
        <v>-7.6048000000009779</v>
      </c>
      <c r="I122" s="88">
        <v>28.309659999998985</v>
      </c>
      <c r="J122" s="20"/>
    </row>
    <row r="123" spans="1:10" ht="16" thickBot="1" x14ac:dyDescent="0.4">
      <c r="A123" s="6"/>
      <c r="B123" s="13"/>
      <c r="C123" s="94" t="s">
        <v>44</v>
      </c>
      <c r="D123" s="95">
        <f>D107+D110+D118+D119+D120+D121+D122</f>
        <v>90701</v>
      </c>
      <c r="E123" s="95">
        <f>E107+E110+E118+E119+E120+E121+E122</f>
        <v>101636</v>
      </c>
      <c r="F123" s="95">
        <f t="shared" ref="F123:G123" si="9">F107+F110+F118+F119+F120+F121+F122</f>
        <v>566.44381999999996</v>
      </c>
      <c r="G123" s="95">
        <f t="shared" si="9"/>
        <v>43815.991430000002</v>
      </c>
      <c r="H123" s="95">
        <f>H107+H110+H118+H119+H120+H121+H122</f>
        <v>57820.008570000005</v>
      </c>
      <c r="I123" s="95">
        <f>I107+I110+I118+I119+I120+I121+I122</f>
        <v>45660.532850000003</v>
      </c>
      <c r="J123" s="20"/>
    </row>
    <row r="124" spans="1:10" ht="13.5" customHeight="1" x14ac:dyDescent="0.35">
      <c r="A124" s="6"/>
      <c r="B124" s="13"/>
      <c r="C124" s="96" t="s">
        <v>66</v>
      </c>
      <c r="D124" s="154"/>
      <c r="E124" s="154"/>
      <c r="F124" s="155"/>
      <c r="G124" s="155"/>
      <c r="H124" s="156"/>
      <c r="I124" s="99"/>
      <c r="J124" s="20"/>
    </row>
    <row r="125" spans="1:10" ht="13.5" customHeight="1" x14ac:dyDescent="0.35">
      <c r="A125" s="1"/>
      <c r="B125" s="34"/>
      <c r="C125" s="102" t="s">
        <v>67</v>
      </c>
      <c r="D125" s="97"/>
      <c r="E125" s="97"/>
      <c r="F125" s="98"/>
      <c r="G125" s="98"/>
      <c r="H125" s="99"/>
      <c r="I125" s="99"/>
      <c r="J125" s="157"/>
    </row>
    <row r="126" spans="1:10" ht="14.5" x14ac:dyDescent="0.35">
      <c r="A126" s="1"/>
      <c r="B126" s="34"/>
      <c r="C126" s="102" t="s">
        <v>68</v>
      </c>
      <c r="D126" s="97"/>
      <c r="E126" s="97"/>
      <c r="F126" s="98"/>
      <c r="G126" s="98"/>
      <c r="H126" s="99"/>
      <c r="I126" s="99"/>
      <c r="J126" s="157"/>
    </row>
    <row r="127" spans="1:10" ht="14.5" x14ac:dyDescent="0.35">
      <c r="A127" s="1"/>
      <c r="B127" s="34"/>
      <c r="C127" s="158" t="s">
        <v>69</v>
      </c>
      <c r="D127" s="97"/>
      <c r="E127" s="97"/>
      <c r="F127" s="98"/>
      <c r="G127" s="98"/>
      <c r="H127" s="99"/>
      <c r="I127" s="99"/>
      <c r="J127" s="157"/>
    </row>
    <row r="128" spans="1:10" ht="12" customHeight="1" thickBot="1" x14ac:dyDescent="0.4">
      <c r="A128" s="1"/>
      <c r="B128" s="117"/>
      <c r="C128" s="159"/>
      <c r="D128" s="160"/>
      <c r="E128" s="160"/>
      <c r="F128" s="160"/>
      <c r="G128" s="161"/>
      <c r="H128" s="161"/>
      <c r="I128" s="118"/>
      <c r="J128" s="162"/>
    </row>
    <row r="129" spans="1:10" ht="12" customHeight="1" thickTop="1" x14ac:dyDescent="0.35">
      <c r="A129" s="1"/>
      <c r="B129" s="103"/>
      <c r="C129" s="6"/>
      <c r="D129" s="158"/>
      <c r="E129" s="158"/>
      <c r="F129" s="158"/>
      <c r="G129" s="99"/>
      <c r="H129" s="99"/>
      <c r="I129" s="103"/>
      <c r="J129" s="103"/>
    </row>
    <row r="130" spans="1:10" ht="14.25" customHeight="1" x14ac:dyDescent="0.35">
      <c r="A130" s="1"/>
      <c r="B130" s="103"/>
      <c r="C130" s="103"/>
      <c r="D130" s="103"/>
      <c r="E130" s="103"/>
      <c r="F130" s="103"/>
      <c r="G130" s="103"/>
      <c r="H130" s="103"/>
      <c r="I130" s="103"/>
      <c r="J130" s="103"/>
    </row>
    <row r="131" spans="1:10" ht="17.149999999999999" customHeight="1" x14ac:dyDescent="0.35">
      <c r="A131" s="163"/>
      <c r="B131" s="163"/>
      <c r="C131" s="164" t="s">
        <v>70</v>
      </c>
      <c r="D131" s="163"/>
      <c r="E131" s="163"/>
      <c r="F131" s="163"/>
      <c r="G131" s="163"/>
      <c r="H131" s="163"/>
      <c r="I131" s="163"/>
      <c r="J131" s="163"/>
    </row>
    <row r="132" spans="1:10" ht="3" customHeight="1" thickBot="1" x14ac:dyDescent="0.4">
      <c r="A132" s="163"/>
      <c r="B132" s="163"/>
      <c r="C132" s="164"/>
      <c r="D132" s="163"/>
      <c r="E132" s="163"/>
      <c r="F132" s="163"/>
      <c r="G132" s="163"/>
      <c r="H132" s="163"/>
      <c r="I132" s="163"/>
      <c r="J132" s="163"/>
    </row>
    <row r="133" spans="1:10" ht="14.15" customHeight="1" thickTop="1" thickBot="1" x14ac:dyDescent="0.4">
      <c r="A133" s="1"/>
      <c r="B133" s="125"/>
      <c r="C133" s="126"/>
      <c r="D133" s="126"/>
      <c r="E133" s="126"/>
      <c r="F133" s="126"/>
      <c r="G133" s="126"/>
      <c r="H133" s="165"/>
      <c r="I133" s="165"/>
      <c r="J133" s="166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67" t="s">
        <v>7</v>
      </c>
      <c r="D135" s="168">
        <v>182657</v>
      </c>
      <c r="E135" s="169" t="s">
        <v>5</v>
      </c>
      <c r="F135" s="170">
        <v>66192</v>
      </c>
      <c r="G135" s="171" t="s">
        <v>6</v>
      </c>
      <c r="H135" s="170">
        <v>7478</v>
      </c>
      <c r="I135" s="19"/>
      <c r="J135" s="20"/>
    </row>
    <row r="136" spans="1:10" ht="14.15" customHeight="1" x14ac:dyDescent="0.35">
      <c r="A136" s="1"/>
      <c r="B136" s="13"/>
      <c r="C136" s="167" t="s">
        <v>10</v>
      </c>
      <c r="D136" s="168">
        <v>12705</v>
      </c>
      <c r="E136" s="171" t="s">
        <v>8</v>
      </c>
      <c r="F136" s="168">
        <v>67980</v>
      </c>
      <c r="G136" s="171" t="s">
        <v>9</v>
      </c>
      <c r="H136" s="168">
        <v>50985</v>
      </c>
      <c r="I136" s="19"/>
      <c r="J136" s="20"/>
    </row>
    <row r="137" spans="1:10" ht="14.15" customHeight="1" x14ac:dyDescent="0.35">
      <c r="A137" s="1"/>
      <c r="B137" s="13"/>
      <c r="C137" s="172" t="s">
        <v>71</v>
      </c>
      <c r="D137" s="168">
        <v>1850</v>
      </c>
      <c r="E137" s="171" t="s">
        <v>72</v>
      </c>
      <c r="F137" s="168">
        <v>44724</v>
      </c>
      <c r="G137" s="171" t="s">
        <v>12</v>
      </c>
      <c r="H137" s="168">
        <v>9517</v>
      </c>
      <c r="I137" s="19"/>
      <c r="J137" s="20"/>
    </row>
    <row r="138" spans="1:10" ht="14.15" customHeight="1" thickBot="1" x14ac:dyDescent="0.4">
      <c r="A138" s="1"/>
      <c r="B138" s="173"/>
      <c r="C138" s="174"/>
      <c r="D138" s="175"/>
      <c r="E138" s="175" t="s">
        <v>73</v>
      </c>
      <c r="F138" s="168">
        <v>3761</v>
      </c>
      <c r="G138" s="167"/>
      <c r="H138" s="174"/>
      <c r="I138" s="19"/>
      <c r="J138" s="20"/>
    </row>
    <row r="139" spans="1:10" ht="12" customHeight="1" thickBot="1" x14ac:dyDescent="0.4">
      <c r="A139" s="1"/>
      <c r="B139" s="13"/>
      <c r="C139" s="176" t="s">
        <v>58</v>
      </c>
      <c r="D139" s="177">
        <v>197212</v>
      </c>
      <c r="E139" s="178" t="s">
        <v>16</v>
      </c>
      <c r="F139" s="177">
        <v>182657</v>
      </c>
      <c r="G139" s="179" t="s">
        <v>8</v>
      </c>
      <c r="H139" s="180">
        <v>67980</v>
      </c>
      <c r="I139" s="19"/>
      <c r="J139" s="20"/>
    </row>
    <row r="140" spans="1:10" ht="12" customHeight="1" x14ac:dyDescent="0.35">
      <c r="A140" s="33"/>
      <c r="B140" s="34"/>
      <c r="C140" s="181" t="s">
        <v>74</v>
      </c>
      <c r="D140" s="36"/>
      <c r="E140" s="36"/>
      <c r="F140" s="36"/>
      <c r="G140" s="103"/>
      <c r="H140" s="103"/>
      <c r="I140" s="103"/>
      <c r="J140" s="182"/>
    </row>
    <row r="141" spans="1:10" ht="17.149999999999999" customHeight="1" thickBot="1" x14ac:dyDescent="0.4">
      <c r="A141" s="1"/>
      <c r="B141" s="38"/>
      <c r="C141" s="39"/>
      <c r="D141" s="39"/>
      <c r="E141" s="183"/>
      <c r="F141" s="183"/>
      <c r="G141" s="183"/>
      <c r="H141" s="183"/>
      <c r="I141" s="183"/>
      <c r="J141" s="184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85" t="s">
        <v>19</v>
      </c>
      <c r="D143" s="47" t="s">
        <v>20</v>
      </c>
      <c r="E143" s="47" t="s">
        <v>75</v>
      </c>
      <c r="F143" s="47" t="str">
        <f>F22</f>
        <v>FANGST UKE 15</v>
      </c>
      <c r="G143" s="47" t="str">
        <f>G22</f>
        <v>FANGST T.O.M UKE 15</v>
      </c>
      <c r="H143" s="47" t="str">
        <f>H22</f>
        <v>RESTKVOTER UKE 15</v>
      </c>
      <c r="I143" s="47" t="str">
        <f>I22</f>
        <v>FANGST T.O.M. UKE 15 2021</v>
      </c>
      <c r="J143" s="50"/>
    </row>
    <row r="144" spans="1:10" ht="14.15" customHeight="1" x14ac:dyDescent="0.35">
      <c r="A144" s="1"/>
      <c r="B144" s="13"/>
      <c r="C144" s="51" t="s">
        <v>76</v>
      </c>
      <c r="D144" s="52">
        <f t="shared" ref="D144:I144" si="10">D145+D146+D147</f>
        <v>66192</v>
      </c>
      <c r="E144" s="52">
        <f t="shared" si="10"/>
        <v>62183</v>
      </c>
      <c r="F144" s="186">
        <f t="shared" si="10"/>
        <v>1320.5132999999998</v>
      </c>
      <c r="G144" s="186">
        <f t="shared" si="10"/>
        <v>23652.513360000001</v>
      </c>
      <c r="H144" s="186">
        <f t="shared" si="10"/>
        <v>38530.486640000003</v>
      </c>
      <c r="I144" s="186">
        <f t="shared" si="10"/>
        <v>25749.932079999999</v>
      </c>
      <c r="J144" s="20"/>
    </row>
    <row r="145" spans="1:10" ht="14.15" customHeight="1" x14ac:dyDescent="0.35">
      <c r="A145" s="1"/>
      <c r="B145" s="13"/>
      <c r="C145" s="54" t="s">
        <v>23</v>
      </c>
      <c r="D145" s="55">
        <v>52954</v>
      </c>
      <c r="E145" s="55">
        <v>49665</v>
      </c>
      <c r="F145" s="187">
        <v>1042.2620999999999</v>
      </c>
      <c r="G145" s="187">
        <v>18550.453600000001</v>
      </c>
      <c r="H145" s="187">
        <f>E145-G145</f>
        <v>31114.546399999999</v>
      </c>
      <c r="I145" s="187">
        <v>22488.616829999999</v>
      </c>
      <c r="J145" s="20"/>
    </row>
    <row r="146" spans="1:10" ht="14.5" x14ac:dyDescent="0.35">
      <c r="A146" s="1"/>
      <c r="B146" s="13"/>
      <c r="C146" s="54" t="s">
        <v>24</v>
      </c>
      <c r="D146" s="55">
        <v>12738</v>
      </c>
      <c r="E146" s="55">
        <v>12018</v>
      </c>
      <c r="F146" s="187">
        <v>278.25119999999998</v>
      </c>
      <c r="G146" s="187">
        <v>5102.0597600000001</v>
      </c>
      <c r="H146" s="187">
        <f>E146-G146</f>
        <v>6915.9402399999999</v>
      </c>
      <c r="I146" s="187">
        <v>3261.3152500000001</v>
      </c>
      <c r="J146" s="20"/>
    </row>
    <row r="147" spans="1:10" ht="13.5" customHeight="1" thickBot="1" x14ac:dyDescent="0.4">
      <c r="A147" s="1"/>
      <c r="B147" s="13"/>
      <c r="C147" s="58" t="s">
        <v>77</v>
      </c>
      <c r="D147" s="188">
        <v>500</v>
      </c>
      <c r="E147" s="188">
        <v>500</v>
      </c>
      <c r="F147" s="189"/>
      <c r="G147" s="189"/>
      <c r="H147" s="189">
        <f>E147-G147</f>
        <v>500</v>
      </c>
      <c r="I147" s="189"/>
      <c r="J147" s="20"/>
    </row>
    <row r="148" spans="1:10" ht="14.25" customHeight="1" thickBot="1" x14ac:dyDescent="0.4">
      <c r="A148" s="190"/>
      <c r="B148" s="191"/>
      <c r="C148" s="113" t="s">
        <v>78</v>
      </c>
      <c r="D148" s="192">
        <v>44724</v>
      </c>
      <c r="E148" s="192">
        <v>49007</v>
      </c>
      <c r="F148" s="193">
        <v>0</v>
      </c>
      <c r="G148" s="193">
        <v>1807.2381599999999</v>
      </c>
      <c r="H148" s="193">
        <f>E148-G148</f>
        <v>47199.761839999999</v>
      </c>
      <c r="I148" s="193">
        <v>310.25373999999999</v>
      </c>
      <c r="J148" s="194"/>
    </row>
    <row r="149" spans="1:10" ht="15.75" customHeight="1" thickBot="1" x14ac:dyDescent="0.4">
      <c r="A149" s="1"/>
      <c r="B149" s="13"/>
      <c r="C149" s="116" t="s">
        <v>25</v>
      </c>
      <c r="D149" s="85">
        <f>D150+D155+D158</f>
        <v>69292</v>
      </c>
      <c r="E149" s="85">
        <f>E150+E155+E158</f>
        <v>69774</v>
      </c>
      <c r="F149" s="195">
        <f>F150+F155+F158</f>
        <v>1085.81664</v>
      </c>
      <c r="G149" s="195">
        <f t="shared" ref="G149" si="11">G150+G155+G158</f>
        <v>30389.832170000001</v>
      </c>
      <c r="H149" s="195">
        <f>H150+H155+H158</f>
        <v>39384.167829999999</v>
      </c>
      <c r="I149" s="195">
        <f>I150+I155+I158</f>
        <v>27579.760479999997</v>
      </c>
      <c r="J149" s="14"/>
    </row>
    <row r="150" spans="1:10" ht="14.15" customHeight="1" x14ac:dyDescent="0.35">
      <c r="A150" s="1"/>
      <c r="B150" s="16"/>
      <c r="C150" s="196" t="s">
        <v>79</v>
      </c>
      <c r="D150" s="197">
        <f>D151+D152+D153+D154</f>
        <v>52297</v>
      </c>
      <c r="E150" s="197">
        <f>E151+E152+E153+E154</f>
        <v>51985</v>
      </c>
      <c r="F150" s="198">
        <f>F151+F152+F153+F154</f>
        <v>928.55516</v>
      </c>
      <c r="G150" s="198">
        <f>G151+G152+G154+G153</f>
        <v>23958.818060000001</v>
      </c>
      <c r="H150" s="198">
        <f>H151+H152+H153+H154</f>
        <v>28026.181939999999</v>
      </c>
      <c r="I150" s="198">
        <f>I151+I152+I153+I154</f>
        <v>20134.626499999998</v>
      </c>
      <c r="J150" s="50"/>
    </row>
    <row r="151" spans="1:10" ht="14.15" customHeight="1" x14ac:dyDescent="0.35">
      <c r="A151" s="66"/>
      <c r="B151" s="199"/>
      <c r="C151" s="68" t="s">
        <v>27</v>
      </c>
      <c r="D151" s="69">
        <v>13881</v>
      </c>
      <c r="E151" s="69">
        <v>15307</v>
      </c>
      <c r="F151" s="200">
        <v>154.47973999999999</v>
      </c>
      <c r="G151" s="200">
        <v>3519.6621399999999</v>
      </c>
      <c r="H151" s="200">
        <f>E151-G151</f>
        <v>11787.33786</v>
      </c>
      <c r="I151" s="200">
        <v>4496.5008600000001</v>
      </c>
      <c r="J151" s="201"/>
    </row>
    <row r="152" spans="1:10" ht="14.15" customHeight="1" x14ac:dyDescent="0.35">
      <c r="A152" s="66"/>
      <c r="B152" s="67"/>
      <c r="C152" s="68" t="s">
        <v>61</v>
      </c>
      <c r="D152" s="69">
        <v>14224</v>
      </c>
      <c r="E152" s="69">
        <v>12859</v>
      </c>
      <c r="F152" s="200">
        <v>93.761099999999999</v>
      </c>
      <c r="G152" s="200">
        <v>7381.94499</v>
      </c>
      <c r="H152" s="200">
        <f>E152-G152</f>
        <v>5477.05501</v>
      </c>
      <c r="I152" s="200">
        <v>6173.0974800000004</v>
      </c>
      <c r="J152" s="202"/>
    </row>
    <row r="153" spans="1:10" ht="14.15" customHeight="1" x14ac:dyDescent="0.35">
      <c r="A153" s="66"/>
      <c r="B153" s="67"/>
      <c r="C153" s="68" t="s">
        <v>62</v>
      </c>
      <c r="D153" s="69">
        <v>12986</v>
      </c>
      <c r="E153" s="69">
        <v>13695</v>
      </c>
      <c r="F153" s="200">
        <v>418.4862</v>
      </c>
      <c r="G153" s="200">
        <v>5714.4268099999999</v>
      </c>
      <c r="H153" s="200">
        <f>E153-G153</f>
        <v>7980.5731900000001</v>
      </c>
      <c r="I153" s="200">
        <v>5291.8625099999999</v>
      </c>
      <c r="J153" s="202"/>
    </row>
    <row r="154" spans="1:10" ht="14.15" customHeight="1" x14ac:dyDescent="0.35">
      <c r="A154" s="66"/>
      <c r="B154" s="67"/>
      <c r="C154" s="68" t="s">
        <v>30</v>
      </c>
      <c r="D154" s="69">
        <v>11206</v>
      </c>
      <c r="E154" s="69">
        <v>10124</v>
      </c>
      <c r="F154" s="200">
        <v>261.82812000000001</v>
      </c>
      <c r="G154" s="200">
        <v>7342.7841200000003</v>
      </c>
      <c r="H154" s="200">
        <f>E154-G154</f>
        <v>2781.2158799999997</v>
      </c>
      <c r="I154" s="200">
        <v>4173.1656499999999</v>
      </c>
      <c r="J154" s="202"/>
    </row>
    <row r="155" spans="1:10" ht="14.15" customHeight="1" x14ac:dyDescent="0.35">
      <c r="A155" s="75"/>
      <c r="B155" s="62"/>
      <c r="C155" s="63" t="s">
        <v>32</v>
      </c>
      <c r="D155" s="64">
        <f>D157+D156</f>
        <v>7478</v>
      </c>
      <c r="E155" s="64">
        <f>E157+E156</f>
        <v>8254</v>
      </c>
      <c r="F155" s="203">
        <v>50.332050000000002</v>
      </c>
      <c r="G155" s="203">
        <v>4681.2108399999997</v>
      </c>
      <c r="H155" s="203">
        <f>H156+H157</f>
        <v>3572.7891600000003</v>
      </c>
      <c r="I155" s="203">
        <v>4971.36384</v>
      </c>
      <c r="J155" s="204"/>
    </row>
    <row r="156" spans="1:10" ht="14.15" customHeight="1" x14ac:dyDescent="0.35">
      <c r="A156" s="1"/>
      <c r="B156" s="13"/>
      <c r="C156" s="68" t="s">
        <v>80</v>
      </c>
      <c r="D156" s="69">
        <v>6978</v>
      </c>
      <c r="E156" s="69">
        <v>7754</v>
      </c>
      <c r="F156" s="200">
        <v>49.713749999999997</v>
      </c>
      <c r="G156" s="200">
        <v>4598.1116199999997</v>
      </c>
      <c r="H156" s="200">
        <f t="shared" ref="H156:H164" si="12">E156-G156</f>
        <v>3155.8883800000003</v>
      </c>
      <c r="I156" s="200">
        <v>4951.9404699999996</v>
      </c>
      <c r="J156" s="14"/>
    </row>
    <row r="157" spans="1:10" ht="14.5" x14ac:dyDescent="0.35">
      <c r="A157" s="6"/>
      <c r="B157" s="62"/>
      <c r="C157" s="68" t="s">
        <v>81</v>
      </c>
      <c r="D157" s="69">
        <v>500</v>
      </c>
      <c r="E157" s="69">
        <v>500</v>
      </c>
      <c r="F157" s="200"/>
      <c r="G157" s="200">
        <f>G155-G156</f>
        <v>83.099220000000059</v>
      </c>
      <c r="H157" s="200">
        <f t="shared" si="12"/>
        <v>416.90077999999994</v>
      </c>
      <c r="I157" s="200">
        <f>I155-I156</f>
        <v>19.423370000000432</v>
      </c>
      <c r="J157" s="205"/>
    </row>
    <row r="158" spans="1:10" ht="15" thickBot="1" x14ac:dyDescent="0.4">
      <c r="A158" s="6"/>
      <c r="B158" s="13"/>
      <c r="C158" s="148" t="s">
        <v>12</v>
      </c>
      <c r="D158" s="149">
        <v>9517</v>
      </c>
      <c r="E158" s="149">
        <v>9535</v>
      </c>
      <c r="F158" s="206">
        <v>106.92943</v>
      </c>
      <c r="G158" s="206">
        <v>1749.8032700000001</v>
      </c>
      <c r="H158" s="206">
        <f t="shared" si="12"/>
        <v>7785.1967299999997</v>
      </c>
      <c r="I158" s="206">
        <v>2473.7701400000001</v>
      </c>
      <c r="J158" s="14"/>
    </row>
    <row r="159" spans="1:10" ht="15" thickBot="1" x14ac:dyDescent="0.4">
      <c r="A159" s="6"/>
      <c r="B159" s="13"/>
      <c r="C159" s="116" t="s">
        <v>37</v>
      </c>
      <c r="D159" s="85">
        <v>142</v>
      </c>
      <c r="E159" s="85">
        <v>142</v>
      </c>
      <c r="F159" s="207">
        <v>1.7999999999999999E-2</v>
      </c>
      <c r="G159" s="207">
        <v>20.748819999999998</v>
      </c>
      <c r="H159" s="207">
        <f t="shared" si="12"/>
        <v>121.25118000000001</v>
      </c>
      <c r="I159" s="207">
        <v>19.102979999999999</v>
      </c>
      <c r="J159" s="14"/>
    </row>
    <row r="160" spans="1:10" ht="15" thickBot="1" x14ac:dyDescent="0.4">
      <c r="A160" s="6"/>
      <c r="B160" s="13"/>
      <c r="C160" s="208" t="s">
        <v>82</v>
      </c>
      <c r="D160" s="152">
        <v>250</v>
      </c>
      <c r="E160" s="152">
        <v>250</v>
      </c>
      <c r="F160" s="209">
        <v>0</v>
      </c>
      <c r="G160" s="209">
        <v>0</v>
      </c>
      <c r="H160" s="209">
        <f t="shared" si="12"/>
        <v>250</v>
      </c>
      <c r="I160" s="209">
        <v>7.04</v>
      </c>
      <c r="J160" s="14"/>
    </row>
    <row r="161" spans="1:10" ht="17" thickBot="1" x14ac:dyDescent="0.4">
      <c r="A161" s="6"/>
      <c r="B161" s="13"/>
      <c r="C161" s="208" t="s">
        <v>83</v>
      </c>
      <c r="D161" s="85">
        <v>2000</v>
      </c>
      <c r="E161" s="85">
        <v>2000</v>
      </c>
      <c r="F161" s="207">
        <v>5.6803900000000001</v>
      </c>
      <c r="G161" s="207">
        <v>2000</v>
      </c>
      <c r="H161" s="207">
        <f t="shared" si="12"/>
        <v>0</v>
      </c>
      <c r="I161" s="207">
        <v>2000</v>
      </c>
      <c r="J161" s="20"/>
    </row>
    <row r="162" spans="1:10" ht="15" thickBot="1" x14ac:dyDescent="0.4">
      <c r="A162" s="6"/>
      <c r="B162" s="13"/>
      <c r="C162" s="210" t="s">
        <v>40</v>
      </c>
      <c r="D162" s="85"/>
      <c r="E162" s="211"/>
      <c r="F162" s="207">
        <v>0</v>
      </c>
      <c r="G162" s="207">
        <v>0</v>
      </c>
      <c r="H162" s="207">
        <f t="shared" si="12"/>
        <v>0</v>
      </c>
      <c r="I162" s="207"/>
      <c r="J162" s="14"/>
    </row>
    <row r="163" spans="1:10" ht="15" thickBot="1" x14ac:dyDescent="0.4">
      <c r="A163" s="6"/>
      <c r="B163" s="13"/>
      <c r="C163" s="212" t="s">
        <v>84</v>
      </c>
      <c r="D163" s="85">
        <v>57</v>
      </c>
      <c r="E163" s="211">
        <v>57</v>
      </c>
      <c r="F163" s="207"/>
      <c r="G163" s="207"/>
      <c r="H163" s="207">
        <f t="shared" si="12"/>
        <v>57</v>
      </c>
      <c r="I163" s="207"/>
      <c r="J163" s="14"/>
    </row>
    <row r="164" spans="1:10" ht="15" customHeight="1" thickBot="1" x14ac:dyDescent="0.4">
      <c r="A164" s="6"/>
      <c r="B164" s="13"/>
      <c r="C164" s="210" t="s">
        <v>43</v>
      </c>
      <c r="D164" s="213"/>
      <c r="E164" s="211"/>
      <c r="F164" s="207">
        <v>0</v>
      </c>
      <c r="G164" s="207">
        <v>288.46579999999813</v>
      </c>
      <c r="H164" s="207">
        <f t="shared" si="12"/>
        <v>-288.46579999999813</v>
      </c>
      <c r="I164" s="207">
        <v>423.57525000000169</v>
      </c>
      <c r="J164" s="14"/>
    </row>
    <row r="165" spans="1:10" ht="0" hidden="1" customHeight="1" x14ac:dyDescent="0.35">
      <c r="C165" s="214"/>
      <c r="D165" s="215"/>
      <c r="E165" s="216"/>
      <c r="F165" s="215"/>
      <c r="G165" s="215"/>
      <c r="H165" s="215"/>
      <c r="I165" s="217"/>
    </row>
    <row r="166" spans="1:10" ht="14.25" customHeight="1" thickBot="1" x14ac:dyDescent="0.4">
      <c r="A166" s="218"/>
      <c r="B166" s="16"/>
      <c r="C166" s="219" t="s">
        <v>44</v>
      </c>
      <c r="D166" s="95">
        <f t="shared" ref="D166:E166" si="13">D144+D148+D149+D159+D160+D161+D162+D163+D164</f>
        <v>182657</v>
      </c>
      <c r="E166" s="95">
        <f t="shared" si="13"/>
        <v>183413</v>
      </c>
      <c r="F166" s="95">
        <f>F144+F148+F149+F159+F160+F161+F162+F163+F164</f>
        <v>2412.0283299999996</v>
      </c>
      <c r="G166" s="95">
        <f>G144+G148+G149+G159+G160+G161+G162+G163+G164</f>
        <v>58158.798309999998</v>
      </c>
      <c r="H166" s="95">
        <f>H144+H148+H149+H159+H160+H161+H162+H163+H164</f>
        <v>125254.20169000002</v>
      </c>
      <c r="I166" s="95">
        <f>I144+I148+I149+I159+I160+I161+I162+I163+I164</f>
        <v>56089.664530000002</v>
      </c>
      <c r="J166" s="220"/>
    </row>
    <row r="167" spans="1:10" ht="14.25" customHeight="1" x14ac:dyDescent="0.35">
      <c r="A167" s="218"/>
      <c r="B167" s="16"/>
      <c r="C167" s="221" t="s">
        <v>85</v>
      </c>
      <c r="D167" s="124"/>
      <c r="E167" s="124"/>
      <c r="F167" s="124"/>
      <c r="G167" s="124"/>
      <c r="H167" s="222"/>
      <c r="I167" s="222"/>
      <c r="J167" s="220"/>
    </row>
    <row r="168" spans="1:10" ht="14.25" customHeight="1" x14ac:dyDescent="0.35">
      <c r="A168" s="15"/>
      <c r="B168" s="16"/>
      <c r="C168" s="181" t="s">
        <v>86</v>
      </c>
      <c r="D168" s="124"/>
      <c r="E168" s="124"/>
      <c r="F168" s="124"/>
      <c r="G168" s="124"/>
      <c r="H168" s="222"/>
      <c r="I168" s="218"/>
      <c r="J168" s="50"/>
    </row>
    <row r="169" spans="1:10" ht="14.25" customHeight="1" x14ac:dyDescent="0.35">
      <c r="A169" s="15"/>
      <c r="B169" s="16"/>
      <c r="C169" s="102" t="s">
        <v>87</v>
      </c>
      <c r="D169" s="124"/>
      <c r="E169" s="124"/>
      <c r="F169" s="124"/>
      <c r="G169" s="124"/>
      <c r="H169" s="222"/>
      <c r="I169" s="218"/>
      <c r="J169" s="50"/>
    </row>
    <row r="170" spans="1:10" ht="14.25" customHeight="1" x14ac:dyDescent="0.35">
      <c r="A170" s="15"/>
      <c r="B170" s="16"/>
      <c r="C170" s="96" t="s">
        <v>88</v>
      </c>
      <c r="D170" s="124"/>
      <c r="E170" s="124"/>
      <c r="F170" s="124"/>
      <c r="G170" s="124"/>
      <c r="H170" s="222"/>
      <c r="I170" s="222"/>
      <c r="J170" s="50"/>
    </row>
    <row r="171" spans="1:10" ht="15.5" x14ac:dyDescent="0.35">
      <c r="A171" s="15"/>
      <c r="B171" s="16"/>
      <c r="C171" s="102" t="s">
        <v>89</v>
      </c>
      <c r="D171" s="124"/>
      <c r="E171" s="124"/>
      <c r="F171" s="124"/>
      <c r="G171" s="124"/>
      <c r="H171" s="222"/>
      <c r="I171" s="222"/>
      <c r="J171" s="50"/>
    </row>
    <row r="172" spans="1:10" ht="15.5" x14ac:dyDescent="0.35">
      <c r="A172" s="15"/>
      <c r="B172" s="16"/>
      <c r="C172" s="96" t="s">
        <v>90</v>
      </c>
      <c r="D172" s="124"/>
      <c r="E172" s="124"/>
      <c r="F172" s="124"/>
      <c r="G172" s="124"/>
      <c r="H172" s="222"/>
      <c r="I172" s="222"/>
      <c r="J172" s="50"/>
    </row>
    <row r="173" spans="1:10" ht="12" customHeight="1" thickBot="1" x14ac:dyDescent="0.4">
      <c r="A173" s="1"/>
      <c r="B173" s="223"/>
      <c r="C173" s="159"/>
      <c r="D173" s="224"/>
      <c r="E173" s="224"/>
      <c r="F173" s="225"/>
      <c r="G173" s="225"/>
      <c r="H173" s="159"/>
      <c r="I173" s="159"/>
      <c r="J173" s="122"/>
    </row>
    <row r="174" spans="1:10" ht="12" customHeight="1" thickTop="1" x14ac:dyDescent="0.35">
      <c r="A174" s="1"/>
      <c r="B174" s="6"/>
      <c r="C174" s="147"/>
      <c r="D174" s="226"/>
      <c r="E174" s="226"/>
      <c r="F174" s="226"/>
      <c r="G174" s="226"/>
      <c r="H174" s="6"/>
      <c r="I174" s="6"/>
      <c r="J174" s="6"/>
    </row>
    <row r="175" spans="1:10" ht="12" customHeight="1" x14ac:dyDescent="0.35">
      <c r="A175" s="1"/>
      <c r="B175" s="6"/>
      <c r="C175" s="147"/>
      <c r="D175" s="226"/>
      <c r="E175" s="226"/>
      <c r="F175" s="226"/>
      <c r="G175" s="226"/>
      <c r="H175" s="6"/>
      <c r="I175" s="6"/>
      <c r="J175" s="6"/>
    </row>
    <row r="176" spans="1:10" ht="12" customHeight="1" x14ac:dyDescent="0.35">
      <c r="A176" s="1"/>
      <c r="B176" s="6"/>
      <c r="C176" s="147"/>
      <c r="D176" s="226"/>
      <c r="E176" s="226"/>
      <c r="F176" s="226"/>
      <c r="G176" s="226"/>
      <c r="H176" s="6"/>
      <c r="I176" s="6"/>
      <c r="J176" s="6"/>
    </row>
    <row r="177" spans="1:10" ht="20.25" customHeight="1" x14ac:dyDescent="0.35">
      <c r="A177" s="1"/>
      <c r="B177" s="6"/>
      <c r="C177" s="147"/>
      <c r="D177" s="226"/>
      <c r="E177" s="226"/>
      <c r="F177" s="226"/>
      <c r="G177" s="226"/>
      <c r="H177" s="6"/>
      <c r="I177" s="6"/>
      <c r="J177" s="6"/>
    </row>
    <row r="178" spans="1:10" ht="21.75" customHeight="1" x14ac:dyDescent="0.35">
      <c r="A178" s="1"/>
      <c r="B178" s="7"/>
      <c r="C178" s="164" t="s">
        <v>91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64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27"/>
      <c r="C180" s="228"/>
      <c r="D180" s="228"/>
      <c r="E180" s="228"/>
      <c r="F180" s="228"/>
      <c r="G180" s="228"/>
      <c r="H180" s="228"/>
      <c r="I180" s="228"/>
      <c r="J180" s="229"/>
    </row>
    <row r="181" spans="1:10" ht="14.15" customHeight="1" thickBot="1" x14ac:dyDescent="0.4">
      <c r="A181" s="6"/>
      <c r="B181" s="13"/>
      <c r="C181" s="230" t="s">
        <v>2</v>
      </c>
      <c r="D181" s="231"/>
      <c r="E181" s="232"/>
      <c r="F181" s="232"/>
      <c r="G181" s="232"/>
      <c r="H181" s="6"/>
      <c r="I181" s="6"/>
      <c r="J181" s="14"/>
    </row>
    <row r="182" spans="1:10" ht="14.15" customHeight="1" thickBot="1" x14ac:dyDescent="0.4">
      <c r="A182" s="6"/>
      <c r="B182" s="13"/>
      <c r="C182" s="233" t="s">
        <v>7</v>
      </c>
      <c r="D182" s="234">
        <v>12975</v>
      </c>
      <c r="E182" s="232"/>
      <c r="F182" s="232"/>
      <c r="G182" s="232"/>
      <c r="H182" s="6"/>
      <c r="I182" s="6"/>
      <c r="J182" s="14"/>
    </row>
    <row r="183" spans="1:10" ht="14.15" customHeight="1" thickBot="1" x14ac:dyDescent="0.4">
      <c r="A183" s="6"/>
      <c r="B183" s="13"/>
      <c r="C183" s="233" t="s">
        <v>10</v>
      </c>
      <c r="D183" s="234">
        <v>11085</v>
      </c>
      <c r="E183" s="232"/>
      <c r="F183" s="232"/>
      <c r="G183" s="235"/>
      <c r="H183" s="6"/>
      <c r="I183" s="6"/>
      <c r="J183" s="14"/>
    </row>
    <row r="184" spans="1:10" ht="14.15" customHeight="1" thickBot="1" x14ac:dyDescent="0.4">
      <c r="A184" s="6"/>
      <c r="B184" s="13"/>
      <c r="C184" s="233" t="s">
        <v>92</v>
      </c>
      <c r="D184" s="234">
        <v>940</v>
      </c>
      <c r="E184" s="232"/>
      <c r="F184" s="232"/>
      <c r="G184" s="232"/>
      <c r="H184" s="6"/>
      <c r="I184" s="6"/>
      <c r="J184" s="14"/>
    </row>
    <row r="185" spans="1:10" ht="14.15" customHeight="1" thickBot="1" x14ac:dyDescent="0.4">
      <c r="A185" s="6"/>
      <c r="B185" s="13"/>
      <c r="C185" s="233" t="s">
        <v>58</v>
      </c>
      <c r="D185" s="234">
        <v>25000</v>
      </c>
      <c r="E185" s="232"/>
      <c r="F185" s="232"/>
      <c r="G185" s="232"/>
      <c r="H185" s="6"/>
      <c r="I185" s="6"/>
      <c r="J185" s="14"/>
    </row>
    <row r="186" spans="1:10" ht="14.15" customHeight="1" x14ac:dyDescent="0.35">
      <c r="A186" s="6"/>
      <c r="B186" s="13"/>
      <c r="C186" s="236"/>
      <c r="D186" s="237"/>
      <c r="E186" s="232"/>
      <c r="F186" s="232"/>
      <c r="G186" s="232"/>
      <c r="H186" s="6"/>
      <c r="I186" s="6"/>
      <c r="J186" s="14"/>
    </row>
    <row r="187" spans="1:10" ht="3.75" customHeight="1" thickBot="1" x14ac:dyDescent="0.4">
      <c r="A187" s="6"/>
      <c r="B187" s="38"/>
      <c r="C187" s="238"/>
      <c r="D187" s="238"/>
      <c r="E187" s="239"/>
      <c r="F187" s="239"/>
      <c r="G187" s="239"/>
      <c r="H187" s="183"/>
      <c r="I187" s="183"/>
      <c r="J187" s="184"/>
    </row>
    <row r="188" spans="1:10" ht="24.75" customHeight="1" x14ac:dyDescent="0.35">
      <c r="A188" s="6"/>
      <c r="B188" s="13"/>
      <c r="C188" s="45" t="s">
        <v>18</v>
      </c>
      <c r="D188" s="240"/>
      <c r="E188" s="226"/>
      <c r="F188" s="226"/>
      <c r="G188" s="226"/>
      <c r="H188" s="6"/>
      <c r="I188" s="6"/>
      <c r="J188" s="14"/>
    </row>
    <row r="189" spans="1:10" ht="15.75" customHeight="1" thickBot="1" x14ac:dyDescent="0.4">
      <c r="A189" s="6"/>
      <c r="B189" s="241"/>
      <c r="C189" s="242"/>
      <c r="D189" s="242"/>
      <c r="E189" s="242"/>
      <c r="F189" s="242"/>
      <c r="G189" s="242"/>
      <c r="H189" s="242"/>
      <c r="I189" s="242"/>
      <c r="J189" s="243"/>
    </row>
    <row r="190" spans="1:10" ht="61.5" customHeight="1" thickBot="1" x14ac:dyDescent="0.4">
      <c r="A190" s="218"/>
      <c r="B190" s="244"/>
      <c r="C190" s="47" t="s">
        <v>19</v>
      </c>
      <c r="D190" s="245" t="s">
        <v>3</v>
      </c>
      <c r="E190" s="47" t="str">
        <f>F22</f>
        <v>FANGST UKE 15</v>
      </c>
      <c r="F190" s="47" t="str">
        <f>G22</f>
        <v>FANGST T.O.M UKE 15</v>
      </c>
      <c r="G190" s="246" t="str">
        <f>H22</f>
        <v>RESTKVOTER UKE 15</v>
      </c>
      <c r="H190" s="47" t="str">
        <f>I22</f>
        <v>FANGST T.O.M. UKE 15 2021</v>
      </c>
      <c r="I190" s="247"/>
      <c r="J190" s="248"/>
    </row>
    <row r="191" spans="1:10" ht="14.15" customHeight="1" x14ac:dyDescent="0.35">
      <c r="A191" s="6"/>
      <c r="B191" s="249"/>
      <c r="C191" s="250" t="s">
        <v>93</v>
      </c>
      <c r="D191" s="108">
        <v>5082</v>
      </c>
      <c r="E191" s="251">
        <v>1.3402799999999999</v>
      </c>
      <c r="F191" s="251">
        <v>396.37633</v>
      </c>
      <c r="G191" s="252">
        <f>D191-F191-F192</f>
        <v>4304.6670199999999</v>
      </c>
      <c r="H191" s="251">
        <v>673.94678999999996</v>
      </c>
      <c r="I191" s="236"/>
      <c r="J191" s="253"/>
    </row>
    <row r="192" spans="1:10" ht="14.15" customHeight="1" x14ac:dyDescent="0.35">
      <c r="A192" s="6"/>
      <c r="B192" s="249"/>
      <c r="C192" s="254" t="s">
        <v>63</v>
      </c>
      <c r="D192" s="255"/>
      <c r="E192" s="256"/>
      <c r="F192" s="256">
        <v>380.95665000000002</v>
      </c>
      <c r="G192" s="257"/>
      <c r="H192" s="256">
        <v>357.19837999999999</v>
      </c>
      <c r="I192" s="236"/>
      <c r="J192" s="253"/>
    </row>
    <row r="193" spans="1:10" ht="15.65" customHeight="1" thickBot="1" x14ac:dyDescent="0.4">
      <c r="A193" s="6"/>
      <c r="B193" s="249"/>
      <c r="C193" s="258" t="s">
        <v>94</v>
      </c>
      <c r="D193" s="89">
        <v>200</v>
      </c>
      <c r="E193" s="259"/>
      <c r="F193" s="259">
        <v>26.5457</v>
      </c>
      <c r="G193" s="259">
        <f>D193-F193</f>
        <v>173.45429999999999</v>
      </c>
      <c r="H193" s="259">
        <v>44.408700000000003</v>
      </c>
      <c r="I193" s="236"/>
      <c r="J193" s="253"/>
    </row>
    <row r="194" spans="1:10" ht="14.15" customHeight="1" x14ac:dyDescent="0.35">
      <c r="A194" s="260"/>
      <c r="B194" s="261"/>
      <c r="C194" s="262" t="s">
        <v>95</v>
      </c>
      <c r="D194" s="263">
        <v>7622</v>
      </c>
      <c r="E194" s="264">
        <f>E195+E196+E197</f>
        <v>0.43759999999999999</v>
      </c>
      <c r="F194" s="264">
        <f>F195+F196+F197</f>
        <v>23.055800000000001</v>
      </c>
      <c r="G194" s="264">
        <f>D194-F194</f>
        <v>7598.9441999999999</v>
      </c>
      <c r="H194" s="264">
        <f>H195+H196+H197</f>
        <v>76.460419999999999</v>
      </c>
      <c r="I194" s="265"/>
      <c r="J194" s="266"/>
    </row>
    <row r="195" spans="1:10" ht="14.15" customHeight="1" x14ac:dyDescent="0.35">
      <c r="A195" s="147"/>
      <c r="B195" s="267"/>
      <c r="C195" s="268" t="s">
        <v>96</v>
      </c>
      <c r="D195" s="70"/>
      <c r="E195" s="269">
        <v>6.0000000000000001E-3</v>
      </c>
      <c r="F195" s="269">
        <v>1.6590400000000001</v>
      </c>
      <c r="G195" s="269"/>
      <c r="H195" s="269">
        <v>11.37377</v>
      </c>
      <c r="I195" s="270"/>
      <c r="J195" s="271"/>
    </row>
    <row r="196" spans="1:10" ht="14.15" customHeight="1" x14ac:dyDescent="0.35">
      <c r="A196" s="147"/>
      <c r="B196" s="267"/>
      <c r="C196" s="268" t="s">
        <v>97</v>
      </c>
      <c r="D196" s="70"/>
      <c r="E196" s="269">
        <v>0.43159999999999998</v>
      </c>
      <c r="F196" s="269">
        <v>17.12707</v>
      </c>
      <c r="G196" s="269"/>
      <c r="H196" s="269">
        <v>25.942550000000001</v>
      </c>
      <c r="I196" s="270"/>
      <c r="J196" s="272"/>
    </row>
    <row r="197" spans="1:10" ht="14.15" customHeight="1" thickBot="1" x14ac:dyDescent="0.4">
      <c r="A197" s="147"/>
      <c r="B197" s="267"/>
      <c r="C197" s="273" t="s">
        <v>98</v>
      </c>
      <c r="D197" s="274"/>
      <c r="E197" s="275"/>
      <c r="F197" s="275">
        <v>4.2696899999999998</v>
      </c>
      <c r="G197" s="275"/>
      <c r="H197" s="275">
        <v>39.144100000000002</v>
      </c>
      <c r="I197" s="270"/>
      <c r="J197" s="272"/>
    </row>
    <row r="198" spans="1:10" ht="14.15" customHeight="1" thickBot="1" x14ac:dyDescent="0.4">
      <c r="A198" s="6"/>
      <c r="B198" s="13"/>
      <c r="C198" s="93" t="s">
        <v>99</v>
      </c>
      <c r="D198" s="86">
        <v>71</v>
      </c>
      <c r="E198" s="276"/>
      <c r="F198" s="276"/>
      <c r="G198" s="276">
        <f>D198-F198</f>
        <v>71</v>
      </c>
      <c r="H198" s="276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77" t="s">
        <v>100</v>
      </c>
      <c r="D199" s="278"/>
      <c r="E199" s="279"/>
      <c r="F199" s="279"/>
      <c r="G199" s="279">
        <v>7.4999999999999997E-3</v>
      </c>
      <c r="H199" s="279"/>
      <c r="I199" s="19"/>
      <c r="J199" s="20"/>
    </row>
    <row r="200" spans="1:10" ht="19.399999999999999" customHeight="1" thickBot="1" x14ac:dyDescent="0.4">
      <c r="A200" s="218"/>
      <c r="B200" s="16"/>
      <c r="C200" s="94" t="s">
        <v>44</v>
      </c>
      <c r="D200" s="280">
        <f>D191+D193+D194+D198</f>
        <v>12975</v>
      </c>
      <c r="E200" s="280">
        <f>E191+E192+E193+E194+E198+E199</f>
        <v>1.7778799999999999</v>
      </c>
      <c r="F200" s="280">
        <f>F191+F192+F193+F194+F198+F199</f>
        <v>826.93448000000001</v>
      </c>
      <c r="G200" s="280">
        <f>D200-F200</f>
        <v>12148.06552</v>
      </c>
      <c r="H200" s="280">
        <f>H191+H192+H193+H194+H198+H199</f>
        <v>1152.6434900000002</v>
      </c>
      <c r="I200" s="222"/>
      <c r="J200" s="220"/>
    </row>
    <row r="201" spans="1:10" ht="15.75" customHeight="1" x14ac:dyDescent="0.35">
      <c r="A201" s="6"/>
      <c r="B201" s="241"/>
      <c r="C201" s="281" t="s">
        <v>101</v>
      </c>
      <c r="D201" s="281"/>
      <c r="E201" s="281"/>
      <c r="F201" s="281"/>
      <c r="G201" s="281"/>
      <c r="H201" s="242"/>
      <c r="I201" s="242"/>
      <c r="J201" s="243"/>
    </row>
    <row r="202" spans="1:10" ht="12" customHeight="1" thickBot="1" x14ac:dyDescent="0.4">
      <c r="A202" s="218"/>
      <c r="B202" s="282"/>
      <c r="C202" s="159"/>
      <c r="D202" s="159"/>
      <c r="E202" s="159"/>
      <c r="F202" s="159"/>
      <c r="G202" s="159"/>
      <c r="H202" s="283"/>
      <c r="I202" s="284"/>
      <c r="J202" s="285"/>
    </row>
    <row r="203" spans="1:10" ht="10.5" customHeight="1" thickTop="1" x14ac:dyDescent="0.35">
      <c r="A203" s="215"/>
      <c r="B203" s="6"/>
      <c r="C203" s="147"/>
      <c r="D203" s="226"/>
      <c r="E203" s="226"/>
      <c r="F203" s="226"/>
      <c r="G203" s="226"/>
      <c r="H203" s="6"/>
      <c r="I203" s="6"/>
      <c r="J203" s="6"/>
    </row>
    <row r="204" spans="1:10" ht="10.5" customHeight="1" x14ac:dyDescent="0.35">
      <c r="A204" s="215"/>
      <c r="B204" s="6"/>
      <c r="C204" s="147"/>
      <c r="D204" s="226"/>
      <c r="E204" s="226"/>
      <c r="F204" s="226"/>
      <c r="G204" s="226"/>
      <c r="H204" s="6"/>
      <c r="I204" s="6"/>
      <c r="J204" s="6"/>
    </row>
    <row r="205" spans="1:10" ht="21.75" customHeight="1" x14ac:dyDescent="0.5">
      <c r="A205" s="215"/>
      <c r="B205" s="6"/>
      <c r="C205" s="286" t="s">
        <v>102</v>
      </c>
      <c r="D205" s="226"/>
      <c r="E205" s="226"/>
      <c r="F205" s="226"/>
      <c r="G205" s="226"/>
      <c r="H205" s="6"/>
      <c r="I205" s="6"/>
      <c r="J205" s="6"/>
    </row>
    <row r="206" spans="1:10" ht="21.75" customHeight="1" thickBot="1" x14ac:dyDescent="0.55000000000000004">
      <c r="A206" s="215"/>
      <c r="B206" s="6"/>
      <c r="C206" s="286"/>
      <c r="D206" s="226"/>
      <c r="E206" s="226"/>
      <c r="F206" s="226"/>
      <c r="G206" s="226"/>
      <c r="H206" s="6"/>
      <c r="I206" s="6"/>
      <c r="J206" s="6"/>
    </row>
    <row r="207" spans="1:10" ht="12" customHeight="1" thickTop="1" thickBot="1" x14ac:dyDescent="0.4">
      <c r="A207" s="215"/>
      <c r="B207" s="125"/>
      <c r="C207" s="287"/>
      <c r="D207" s="288"/>
      <c r="E207" s="288"/>
      <c r="F207" s="288"/>
      <c r="G207" s="288"/>
      <c r="H207" s="126"/>
      <c r="I207" s="126"/>
      <c r="J207" s="127"/>
    </row>
    <row r="208" spans="1:10" ht="15" customHeight="1" thickBot="1" x14ac:dyDescent="0.4">
      <c r="A208" s="215"/>
      <c r="B208" s="13"/>
      <c r="C208" s="230" t="s">
        <v>2</v>
      </c>
      <c r="D208" s="231"/>
      <c r="E208" s="215"/>
      <c r="F208" s="215"/>
      <c r="G208" s="226"/>
      <c r="H208" s="6"/>
      <c r="I208" s="6"/>
      <c r="J208" s="14"/>
    </row>
    <row r="209" spans="1:10" ht="15" customHeight="1" x14ac:dyDescent="0.35">
      <c r="A209" s="215"/>
      <c r="B209" s="13"/>
      <c r="C209" s="289" t="s">
        <v>103</v>
      </c>
      <c r="D209" s="290">
        <v>44291</v>
      </c>
      <c r="E209" s="291"/>
      <c r="F209" s="215"/>
      <c r="G209" s="226"/>
      <c r="H209" s="6"/>
      <c r="I209" s="6"/>
      <c r="J209" s="14"/>
    </row>
    <row r="210" spans="1:10" ht="15" customHeight="1" x14ac:dyDescent="0.35">
      <c r="A210" s="215"/>
      <c r="B210" s="13"/>
      <c r="C210" s="292" t="s">
        <v>104</v>
      </c>
      <c r="D210" s="293">
        <v>15198</v>
      </c>
      <c r="E210" s="291"/>
      <c r="F210" s="215"/>
      <c r="G210" s="226"/>
      <c r="H210" s="6"/>
      <c r="I210" s="6"/>
      <c r="J210" s="14"/>
    </row>
    <row r="211" spans="1:10" ht="17" thickBot="1" x14ac:dyDescent="0.4">
      <c r="A211" s="215"/>
      <c r="B211" s="13"/>
      <c r="C211" s="292" t="s">
        <v>105</v>
      </c>
      <c r="D211" s="293">
        <v>7721</v>
      </c>
      <c r="E211" s="291"/>
      <c r="F211" s="215"/>
      <c r="G211" s="226"/>
      <c r="H211" s="6"/>
      <c r="I211" s="6"/>
      <c r="J211" s="14"/>
    </row>
    <row r="212" spans="1:10" ht="11.25" customHeight="1" thickBot="1" x14ac:dyDescent="0.4">
      <c r="A212" s="215"/>
      <c r="B212" s="13"/>
      <c r="C212" s="294" t="s">
        <v>58</v>
      </c>
      <c r="D212" s="295">
        <v>67210</v>
      </c>
      <c r="E212" s="291"/>
      <c r="F212" s="215"/>
      <c r="G212" s="226"/>
      <c r="H212" s="6"/>
      <c r="I212" s="6"/>
      <c r="J212" s="14"/>
    </row>
    <row r="213" spans="1:10" ht="12" customHeight="1" x14ac:dyDescent="0.35">
      <c r="A213" s="6"/>
      <c r="B213" s="13"/>
      <c r="C213" s="296" t="s">
        <v>106</v>
      </c>
      <c r="D213" s="297"/>
      <c r="E213" s="297"/>
      <c r="F213" s="226"/>
      <c r="G213" s="226"/>
      <c r="H213" s="6"/>
      <c r="I213" s="6"/>
      <c r="J213" s="14"/>
    </row>
    <row r="214" spans="1:10" ht="10.5" customHeight="1" x14ac:dyDescent="0.35">
      <c r="A214" s="6"/>
      <c r="B214" s="13"/>
      <c r="C214" s="298" t="s">
        <v>107</v>
      </c>
      <c r="D214" s="297"/>
      <c r="E214" s="297"/>
      <c r="F214" s="226"/>
      <c r="G214" s="226"/>
      <c r="H214" s="6"/>
      <c r="I214" s="6"/>
      <c r="J214" s="14"/>
    </row>
    <row r="215" spans="1:10" ht="12" customHeight="1" x14ac:dyDescent="0.35">
      <c r="A215" s="6"/>
      <c r="B215" s="13"/>
      <c r="C215" s="298" t="s">
        <v>108</v>
      </c>
      <c r="D215" s="297"/>
      <c r="E215" s="297"/>
      <c r="F215" s="226"/>
      <c r="G215" s="226"/>
      <c r="H215" s="6"/>
      <c r="I215" s="6"/>
      <c r="J215" s="14"/>
    </row>
    <row r="216" spans="1:10" ht="12" customHeight="1" thickBot="1" x14ac:dyDescent="0.4">
      <c r="A216" s="6"/>
      <c r="B216" s="38"/>
      <c r="C216" s="239"/>
      <c r="D216" s="238"/>
      <c r="E216" s="238"/>
      <c r="F216" s="239"/>
      <c r="G216" s="239"/>
      <c r="H216" s="239"/>
      <c r="I216" s="183"/>
      <c r="J216" s="184"/>
    </row>
    <row r="217" spans="1:10" ht="23.25" customHeight="1" x14ac:dyDescent="0.35">
      <c r="A217" s="6"/>
      <c r="B217" s="13"/>
      <c r="C217" s="45" t="s">
        <v>18</v>
      </c>
      <c r="D217" s="226"/>
      <c r="E217" s="226"/>
      <c r="F217" s="226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103"/>
      <c r="D218" s="226"/>
      <c r="E218" s="226"/>
      <c r="F218" s="226"/>
      <c r="G218" s="226"/>
      <c r="H218" s="6"/>
      <c r="I218" s="6"/>
      <c r="J218" s="14"/>
    </row>
    <row r="219" spans="1:10" ht="48.75" customHeight="1" thickBot="1" x14ac:dyDescent="0.4">
      <c r="A219" s="6"/>
      <c r="B219" s="13"/>
      <c r="C219" s="299" t="s">
        <v>19</v>
      </c>
      <c r="D219" s="300" t="s">
        <v>3</v>
      </c>
      <c r="E219" s="299" t="str">
        <f>F22</f>
        <v>FANGST UKE 15</v>
      </c>
      <c r="F219" s="299" t="str">
        <f>G22</f>
        <v>FANGST T.O.M UKE 15</v>
      </c>
      <c r="G219" s="299" t="str">
        <f>H22</f>
        <v>RESTKVOTER UKE 15</v>
      </c>
      <c r="H219" s="299" t="str">
        <f>I22</f>
        <v>FANGST T.O.M. UKE 15 2021</v>
      </c>
      <c r="I219" s="6"/>
      <c r="J219" s="14"/>
    </row>
    <row r="220" spans="1:10" ht="15" customHeight="1" thickBot="1" x14ac:dyDescent="0.4">
      <c r="A220" s="6"/>
      <c r="B220" s="13"/>
      <c r="C220" s="301" t="s">
        <v>5</v>
      </c>
      <c r="D220" s="302">
        <v>44139</v>
      </c>
      <c r="E220" s="302">
        <v>19.20645</v>
      </c>
      <c r="F220" s="302">
        <v>4251.6203400000004</v>
      </c>
      <c r="G220" s="302">
        <f>D220-F220</f>
        <v>39887.379659999999</v>
      </c>
      <c r="H220" s="302">
        <v>7233.6190100000003</v>
      </c>
      <c r="I220" s="303"/>
      <c r="J220" s="14"/>
    </row>
    <row r="221" spans="1:10" ht="15" customHeight="1" thickBot="1" x14ac:dyDescent="0.4">
      <c r="A221" s="6"/>
      <c r="B221" s="13"/>
      <c r="C221" s="304" t="s">
        <v>81</v>
      </c>
      <c r="D221" s="302">
        <v>100</v>
      </c>
      <c r="E221" s="302">
        <v>1.08E-3</v>
      </c>
      <c r="F221" s="302">
        <v>18.917840000000002</v>
      </c>
      <c r="G221" s="302">
        <f>D221-F221</f>
        <v>81.082160000000002</v>
      </c>
      <c r="H221" s="302">
        <v>5.8586999999999998</v>
      </c>
      <c r="I221" s="303"/>
      <c r="J221" s="14"/>
    </row>
    <row r="222" spans="1:10" ht="15.75" customHeight="1" thickBot="1" x14ac:dyDescent="0.4">
      <c r="A222" s="6"/>
      <c r="B222" s="13"/>
      <c r="C222" s="305" t="s">
        <v>99</v>
      </c>
      <c r="D222" s="306">
        <v>52</v>
      </c>
      <c r="E222" s="306"/>
      <c r="F222" s="306"/>
      <c r="G222" s="306">
        <f>D222-F222</f>
        <v>52</v>
      </c>
      <c r="H222" s="306"/>
      <c r="I222" s="303"/>
      <c r="J222" s="14"/>
    </row>
    <row r="223" spans="1:10" ht="16.5" customHeight="1" thickBot="1" x14ac:dyDescent="0.4">
      <c r="A223" s="6"/>
      <c r="B223" s="13"/>
      <c r="C223" s="307" t="s">
        <v>109</v>
      </c>
      <c r="D223" s="308">
        <f>SUM(D220:D222)</f>
        <v>44291</v>
      </c>
      <c r="E223" s="308">
        <f>SUM(E220:E222)</f>
        <v>19.207530000000002</v>
      </c>
      <c r="F223" s="308">
        <f>SUM(F220:F222)</f>
        <v>4270.5381800000005</v>
      </c>
      <c r="G223" s="308">
        <f>D223-F223</f>
        <v>40020.461819999997</v>
      </c>
      <c r="H223" s="308">
        <f>SUM(H220:H222)</f>
        <v>7239.4777100000001</v>
      </c>
      <c r="I223" s="303"/>
      <c r="J223" s="14"/>
    </row>
    <row r="224" spans="1:10" ht="17.149999999999999" customHeight="1" thickBot="1" x14ac:dyDescent="0.4">
      <c r="A224" s="6"/>
      <c r="B224" s="223"/>
      <c r="C224" s="309" t="s">
        <v>110</v>
      </c>
      <c r="D224" s="159"/>
      <c r="E224" s="159"/>
      <c r="F224" s="310"/>
      <c r="G224" s="310"/>
      <c r="H224" s="310"/>
      <c r="I224" s="310"/>
      <c r="J224" s="311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312"/>
    </row>
    <row r="259" spans="1:10" ht="30" customHeight="1" x14ac:dyDescent="0.35">
      <c r="A259" s="313"/>
      <c r="B259" s="312"/>
      <c r="C259" s="314" t="s">
        <v>111</v>
      </c>
      <c r="D259" s="312"/>
      <c r="E259" s="312"/>
      <c r="F259" s="312"/>
      <c r="G259" s="312"/>
      <c r="H259" s="312"/>
      <c r="I259" s="312"/>
      <c r="J259" s="315"/>
    </row>
    <row r="260" spans="1:10" ht="30" customHeight="1" thickBot="1" x14ac:dyDescent="0.4">
      <c r="A260" s="313"/>
      <c r="B260" s="312"/>
      <c r="C260" s="314"/>
      <c r="D260" s="312"/>
      <c r="E260" s="312"/>
      <c r="F260" s="312"/>
      <c r="G260" s="312"/>
      <c r="H260" s="312"/>
      <c r="I260" s="312"/>
      <c r="J260" s="315"/>
    </row>
    <row r="261" spans="1:10" ht="14.15" customHeight="1" thickTop="1" thickBot="1" x14ac:dyDescent="0.4">
      <c r="A261" s="6"/>
      <c r="B261" s="316"/>
      <c r="C261" s="317"/>
      <c r="D261" s="317"/>
      <c r="E261" s="317"/>
      <c r="F261" s="317"/>
      <c r="G261" s="317"/>
      <c r="H261" s="317"/>
      <c r="I261" s="317"/>
      <c r="J261" s="166"/>
    </row>
    <row r="262" spans="1:10" ht="14.15" customHeight="1" thickBot="1" x14ac:dyDescent="0.4">
      <c r="A262" s="218"/>
      <c r="B262" s="244"/>
      <c r="C262" s="230" t="s">
        <v>2</v>
      </c>
      <c r="D262" s="231"/>
      <c r="E262" s="215"/>
      <c r="F262" s="215"/>
      <c r="G262" s="247"/>
      <c r="H262" s="247"/>
      <c r="I262" s="247"/>
      <c r="J262" s="253"/>
    </row>
    <row r="263" spans="1:10" ht="14.15" customHeight="1" x14ac:dyDescent="0.35">
      <c r="A263" s="6"/>
      <c r="B263" s="249"/>
      <c r="C263" s="289" t="s">
        <v>103</v>
      </c>
      <c r="D263" s="290">
        <v>1870</v>
      </c>
      <c r="E263" s="291"/>
      <c r="F263" s="318"/>
      <c r="G263" s="236"/>
      <c r="H263" s="236"/>
      <c r="I263" s="236"/>
      <c r="J263" s="253"/>
    </row>
    <row r="264" spans="1:10" ht="14.15" customHeight="1" x14ac:dyDescent="0.35">
      <c r="A264" s="6"/>
      <c r="B264" s="249"/>
      <c r="C264" s="292" t="s">
        <v>112</v>
      </c>
      <c r="D264" s="293">
        <v>5934</v>
      </c>
      <c r="E264" s="291"/>
      <c r="F264" s="318"/>
      <c r="G264" s="236"/>
      <c r="H264" s="236"/>
      <c r="I264" s="236"/>
      <c r="J264" s="253"/>
    </row>
    <row r="265" spans="1:10" ht="14.15" customHeight="1" x14ac:dyDescent="0.35">
      <c r="A265" s="6"/>
      <c r="B265" s="249"/>
      <c r="C265" s="292" t="s">
        <v>113</v>
      </c>
      <c r="D265" s="293">
        <v>5060</v>
      </c>
      <c r="E265" s="291"/>
      <c r="F265" s="318"/>
      <c r="G265" s="236"/>
      <c r="H265" s="236"/>
      <c r="I265" s="236"/>
      <c r="J265" s="253"/>
    </row>
    <row r="266" spans="1:10" ht="13.5" customHeight="1" thickBot="1" x14ac:dyDescent="0.4">
      <c r="A266" s="6"/>
      <c r="B266" s="249"/>
      <c r="C266" s="292" t="s">
        <v>92</v>
      </c>
      <c r="D266" s="293">
        <v>382</v>
      </c>
      <c r="E266" s="291"/>
      <c r="F266" s="318"/>
      <c r="G266" s="319"/>
      <c r="H266" s="236"/>
      <c r="I266" s="236"/>
      <c r="J266" s="253"/>
    </row>
    <row r="267" spans="1:10" ht="14.25" customHeight="1" thickBot="1" x14ac:dyDescent="0.4">
      <c r="A267" s="6"/>
      <c r="B267" s="249"/>
      <c r="C267" s="294" t="s">
        <v>58</v>
      </c>
      <c r="D267" s="295">
        <f>SUM(D263:D266)</f>
        <v>13246</v>
      </c>
      <c r="E267" s="291"/>
      <c r="F267" s="215"/>
      <c r="G267" s="319"/>
      <c r="H267" s="236"/>
      <c r="I267" s="236"/>
      <c r="J267" s="320"/>
    </row>
    <row r="268" spans="1:10" ht="14.15" customHeight="1" x14ac:dyDescent="0.35">
      <c r="A268" s="6"/>
      <c r="B268" s="321"/>
      <c r="C268" s="322" t="s">
        <v>114</v>
      </c>
      <c r="D268" s="323"/>
      <c r="E268" s="240"/>
      <c r="F268" s="324"/>
      <c r="G268" s="325"/>
      <c r="H268" s="326"/>
      <c r="I268" s="326"/>
      <c r="J268" s="320"/>
    </row>
    <row r="269" spans="1:10" ht="15" customHeight="1" x14ac:dyDescent="0.35">
      <c r="A269" s="6"/>
      <c r="B269" s="321"/>
      <c r="C269" s="327" t="s">
        <v>115</v>
      </c>
      <c r="D269" s="328"/>
      <c r="E269" s="325"/>
      <c r="F269" s="326"/>
      <c r="G269" s="326"/>
      <c r="H269" s="326"/>
      <c r="I269" s="326"/>
      <c r="J269" s="14"/>
    </row>
    <row r="270" spans="1:10" ht="14.25" customHeight="1" thickBot="1" x14ac:dyDescent="0.4">
      <c r="A270" s="6"/>
      <c r="B270" s="321"/>
      <c r="C270" s="327" t="s">
        <v>116</v>
      </c>
      <c r="D270" s="325"/>
      <c r="E270" s="325"/>
      <c r="F270" s="326"/>
      <c r="G270" s="326"/>
      <c r="H270" s="326"/>
      <c r="I270" s="326"/>
      <c r="J270" s="320"/>
    </row>
    <row r="271" spans="1:10" ht="23.25" customHeight="1" x14ac:dyDescent="0.35">
      <c r="A271" s="6"/>
      <c r="B271" s="329"/>
      <c r="C271" s="330" t="s">
        <v>18</v>
      </c>
      <c r="D271" s="330"/>
      <c r="E271" s="330"/>
      <c r="F271" s="330"/>
      <c r="G271" s="330"/>
      <c r="H271" s="330"/>
      <c r="I271" s="330"/>
      <c r="J271" s="331"/>
    </row>
    <row r="272" spans="1:10" ht="14.15" customHeight="1" thickBot="1" x14ac:dyDescent="0.4">
      <c r="A272" s="6"/>
      <c r="B272" s="332"/>
      <c r="C272" s="333"/>
      <c r="D272" s="333"/>
      <c r="E272" s="333"/>
      <c r="F272" s="333"/>
      <c r="G272" s="333"/>
      <c r="H272" s="333"/>
      <c r="I272" s="333"/>
      <c r="J272" s="320"/>
    </row>
    <row r="273" spans="1:10" ht="54" customHeight="1" thickBot="1" x14ac:dyDescent="0.4">
      <c r="A273" s="6"/>
      <c r="B273" s="321"/>
      <c r="C273" s="299" t="s">
        <v>19</v>
      </c>
      <c r="D273" s="334" t="s">
        <v>3</v>
      </c>
      <c r="E273" s="299" t="str">
        <f>F22</f>
        <v>FANGST UKE 15</v>
      </c>
      <c r="F273" s="299" t="str">
        <f>G22</f>
        <v>FANGST T.O.M UKE 15</v>
      </c>
      <c r="G273" s="299" t="str">
        <f>H22</f>
        <v>RESTKVOTER UKE 15</v>
      </c>
      <c r="H273" s="299" t="str">
        <f>I22</f>
        <v>FANGST T.O.M. UKE 15 2021</v>
      </c>
      <c r="I273" s="326"/>
      <c r="J273" s="266"/>
    </row>
    <row r="274" spans="1:10" ht="14.15" customHeight="1" thickBot="1" x14ac:dyDescent="0.4">
      <c r="A274" s="260"/>
      <c r="B274" s="261"/>
      <c r="C274" s="301" t="s">
        <v>117</v>
      </c>
      <c r="D274" s="335">
        <v>1865</v>
      </c>
      <c r="E274" s="336">
        <v>6.8021700000000003</v>
      </c>
      <c r="F274" s="336">
        <v>53.558639999999997</v>
      </c>
      <c r="G274" s="252">
        <f>D274-F274-F275</f>
        <v>1606.0253</v>
      </c>
      <c r="H274" s="336">
        <v>76.228549999999998</v>
      </c>
      <c r="I274" s="265"/>
      <c r="J274" s="337"/>
    </row>
    <row r="275" spans="1:10" ht="14.15" customHeight="1" thickBot="1" x14ac:dyDescent="0.4">
      <c r="A275" s="6"/>
      <c r="B275" s="321"/>
      <c r="C275" s="304" t="s">
        <v>118</v>
      </c>
      <c r="D275" s="338"/>
      <c r="E275" s="336">
        <v>1.31982</v>
      </c>
      <c r="F275" s="336">
        <v>205.41605999999999</v>
      </c>
      <c r="G275" s="339"/>
      <c r="H275" s="336">
        <v>183.96188000000001</v>
      </c>
      <c r="I275" s="340"/>
      <c r="J275" s="266"/>
    </row>
    <row r="276" spans="1:10" ht="16" thickBot="1" x14ac:dyDescent="0.4">
      <c r="A276" s="260"/>
      <c r="B276" s="261"/>
      <c r="C276" s="305" t="s">
        <v>99</v>
      </c>
      <c r="D276" s="341">
        <v>5</v>
      </c>
      <c r="E276" s="342"/>
      <c r="F276" s="342">
        <v>0.35699999999999998</v>
      </c>
      <c r="G276" s="336">
        <f>D276-F276</f>
        <v>4.6429999999999998</v>
      </c>
      <c r="H276" s="342">
        <v>0.93</v>
      </c>
      <c r="I276" s="265"/>
      <c r="J276" s="343"/>
    </row>
    <row r="277" spans="1:10" ht="18.75" customHeight="1" thickBot="1" x14ac:dyDescent="0.4">
      <c r="A277" s="260"/>
      <c r="B277" s="344"/>
      <c r="C277" s="305" t="s">
        <v>119</v>
      </c>
      <c r="D277" s="345"/>
      <c r="E277" s="342">
        <v>2.7100000000000002E-3</v>
      </c>
      <c r="F277" s="342">
        <v>0.22427</v>
      </c>
      <c r="G277" s="336"/>
      <c r="H277" s="342">
        <v>0.29582000000000003</v>
      </c>
      <c r="I277" s="346"/>
      <c r="J277" s="320"/>
    </row>
    <row r="278" spans="1:10" ht="14.15" customHeight="1" thickBot="1" x14ac:dyDescent="0.4">
      <c r="A278" s="6"/>
      <c r="B278" s="321"/>
      <c r="C278" s="307" t="s">
        <v>109</v>
      </c>
      <c r="D278" s="347">
        <f>D263</f>
        <v>1870</v>
      </c>
      <c r="E278" s="348">
        <f>SUM(E274:E277)</f>
        <v>8.1247000000000007</v>
      </c>
      <c r="F278" s="348">
        <f>SUM(F274:F277)</f>
        <v>259.55597</v>
      </c>
      <c r="G278" s="348">
        <f>D278-F278</f>
        <v>1610.4440300000001</v>
      </c>
      <c r="H278" s="348">
        <f>H274+H275+H276+H277</f>
        <v>261.41624999999999</v>
      </c>
      <c r="I278" s="326"/>
      <c r="J278" s="320"/>
    </row>
    <row r="279" spans="1:10" ht="14.15" customHeight="1" x14ac:dyDescent="0.35">
      <c r="A279" s="6"/>
      <c r="B279" s="321"/>
      <c r="C279" s="349"/>
      <c r="D279" s="350"/>
      <c r="E279" s="350"/>
      <c r="F279" s="350"/>
      <c r="G279" s="350"/>
      <c r="H279" s="350"/>
      <c r="I279" s="326"/>
      <c r="J279" s="320"/>
    </row>
    <row r="280" spans="1:10" ht="14.15" customHeight="1" thickBot="1" x14ac:dyDescent="0.4">
      <c r="A280" s="6"/>
      <c r="B280" s="223"/>
      <c r="C280" s="159"/>
      <c r="D280" s="159"/>
      <c r="E280" s="159"/>
      <c r="F280" s="159"/>
      <c r="G280" s="121"/>
      <c r="H280" s="159"/>
      <c r="I280" s="159"/>
      <c r="J280" s="122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63"/>
      <c r="B288" s="1"/>
      <c r="C288" s="351" t="s">
        <v>120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52"/>
      <c r="C289" s="353"/>
      <c r="D289" s="353"/>
      <c r="E289" s="353"/>
      <c r="F289" s="353"/>
      <c r="G289" s="353"/>
      <c r="H289" s="353"/>
      <c r="I289" s="353"/>
      <c r="J289" s="354"/>
    </row>
    <row r="290" spans="1:10" ht="6" customHeight="1" thickBot="1" x14ac:dyDescent="0.4">
      <c r="B290" s="355"/>
      <c r="C290" s="215"/>
      <c r="D290" s="215"/>
      <c r="E290" s="215"/>
      <c r="F290" s="215"/>
      <c r="G290" s="215"/>
      <c r="H290" s="215"/>
      <c r="I290" s="215"/>
      <c r="J290" s="356"/>
    </row>
    <row r="291" spans="1:10" ht="18" customHeight="1" thickBot="1" x14ac:dyDescent="0.4">
      <c r="B291" s="355"/>
      <c r="C291" s="357" t="s">
        <v>2</v>
      </c>
      <c r="D291" s="358"/>
      <c r="E291" s="357" t="s">
        <v>121</v>
      </c>
      <c r="F291" s="358"/>
      <c r="G291" s="357" t="s">
        <v>122</v>
      </c>
      <c r="H291" s="358"/>
      <c r="I291" s="215"/>
      <c r="J291" s="356"/>
    </row>
    <row r="292" spans="1:10" ht="14.25" customHeight="1" x14ac:dyDescent="0.35">
      <c r="B292" s="355"/>
      <c r="C292" s="289" t="s">
        <v>103</v>
      </c>
      <c r="D292" s="290">
        <v>22619</v>
      </c>
      <c r="E292" s="359" t="s">
        <v>5</v>
      </c>
      <c r="F292" s="360">
        <v>9109</v>
      </c>
      <c r="G292" s="292" t="s">
        <v>23</v>
      </c>
      <c r="H292" s="361">
        <v>3000</v>
      </c>
      <c r="I292" s="215"/>
      <c r="J292" s="356"/>
    </row>
    <row r="293" spans="1:10" ht="14.25" customHeight="1" x14ac:dyDescent="0.35">
      <c r="B293" s="355"/>
      <c r="C293" s="292" t="s">
        <v>113</v>
      </c>
      <c r="D293" s="293">
        <v>16564</v>
      </c>
      <c r="E293" s="362" t="s">
        <v>118</v>
      </c>
      <c r="F293" s="237">
        <v>8000</v>
      </c>
      <c r="G293" s="292" t="s">
        <v>24</v>
      </c>
      <c r="H293" s="361">
        <v>781</v>
      </c>
      <c r="I293" s="215"/>
      <c r="J293" s="356"/>
    </row>
    <row r="294" spans="1:10" ht="14.25" customHeight="1" x14ac:dyDescent="0.35">
      <c r="B294" s="355"/>
      <c r="C294" s="292" t="s">
        <v>112</v>
      </c>
      <c r="D294" s="293">
        <v>5012</v>
      </c>
      <c r="E294" s="362" t="s">
        <v>72</v>
      </c>
      <c r="F294" s="237">
        <v>5500</v>
      </c>
      <c r="G294" s="292" t="s">
        <v>123</v>
      </c>
      <c r="H294" s="361">
        <v>4103</v>
      </c>
      <c r="I294" s="215"/>
      <c r="J294" s="356"/>
    </row>
    <row r="295" spans="1:10" ht="14.15" customHeight="1" thickBot="1" x14ac:dyDescent="0.4">
      <c r="B295" s="355"/>
      <c r="C295" s="292"/>
      <c r="D295" s="293"/>
      <c r="E295" s="363"/>
      <c r="F295" s="364"/>
      <c r="G295" s="292" t="s">
        <v>124</v>
      </c>
      <c r="H295" s="361">
        <v>1225</v>
      </c>
      <c r="I295" s="215"/>
      <c r="J295" s="356"/>
    </row>
    <row r="296" spans="1:10" ht="14.15" customHeight="1" thickBot="1" x14ac:dyDescent="0.4">
      <c r="B296" s="355"/>
      <c r="C296" s="294" t="s">
        <v>58</v>
      </c>
      <c r="D296" s="295">
        <v>44950</v>
      </c>
      <c r="E296" s="365" t="s">
        <v>125</v>
      </c>
      <c r="F296" s="295">
        <f>F292+F293+F294</f>
        <v>22609</v>
      </c>
      <c r="G296" s="294" t="s">
        <v>5</v>
      </c>
      <c r="H296" s="366">
        <f>SUM(H292:H295)</f>
        <v>9109</v>
      </c>
      <c r="I296" s="215"/>
      <c r="J296" s="356"/>
    </row>
    <row r="297" spans="1:10" ht="13.25" customHeight="1" x14ac:dyDescent="0.35">
      <c r="B297" s="355"/>
      <c r="C297" s="35" t="s">
        <v>126</v>
      </c>
      <c r="D297" s="362"/>
      <c r="E297" s="362"/>
      <c r="F297" s="240"/>
      <c r="G297" s="325"/>
      <c r="H297" s="324"/>
      <c r="I297" s="324"/>
      <c r="J297" s="367"/>
    </row>
    <row r="298" spans="1:10" ht="13.25" customHeight="1" x14ac:dyDescent="0.35">
      <c r="B298" s="355"/>
      <c r="C298" s="327" t="s">
        <v>127</v>
      </c>
      <c r="D298" s="325"/>
      <c r="E298" s="325"/>
      <c r="F298" s="325"/>
      <c r="G298" s="325"/>
      <c r="H298" s="326"/>
      <c r="I298" s="326"/>
      <c r="J298" s="320"/>
    </row>
    <row r="299" spans="1:10" ht="9.75" customHeight="1" x14ac:dyDescent="0.35">
      <c r="B299" s="355"/>
      <c r="C299" s="103"/>
      <c r="D299" s="326"/>
      <c r="E299" s="326"/>
      <c r="F299" s="326"/>
      <c r="G299" s="326"/>
      <c r="H299" s="326"/>
      <c r="I299" s="326"/>
      <c r="J299" s="320"/>
    </row>
    <row r="300" spans="1:10" ht="18" customHeight="1" thickBot="1" x14ac:dyDescent="0.4">
      <c r="B300" s="355"/>
      <c r="C300" s="215"/>
      <c r="D300" s="215"/>
      <c r="E300" s="215"/>
      <c r="F300" s="215"/>
      <c r="G300" s="215"/>
      <c r="H300" s="215"/>
      <c r="I300" s="215"/>
      <c r="J300" s="356"/>
    </row>
    <row r="301" spans="1:10" ht="29.25" customHeight="1" x14ac:dyDescent="0.35">
      <c r="B301" s="329"/>
      <c r="C301" s="330" t="s">
        <v>18</v>
      </c>
      <c r="D301" s="330"/>
      <c r="E301" s="330"/>
      <c r="F301" s="330"/>
      <c r="G301" s="330"/>
      <c r="H301" s="330"/>
      <c r="I301" s="330"/>
      <c r="J301" s="331"/>
    </row>
    <row r="302" spans="1:10" ht="18.75" customHeight="1" thickBot="1" x14ac:dyDescent="0.4">
      <c r="B302" s="368"/>
      <c r="C302" s="315"/>
      <c r="D302" s="315"/>
      <c r="E302" s="315"/>
      <c r="F302" s="315"/>
      <c r="G302" s="315"/>
      <c r="H302" s="315"/>
      <c r="I302" s="315"/>
      <c r="J302" s="369"/>
    </row>
    <row r="303" spans="1:10" ht="64.5" customHeight="1" thickBot="1" x14ac:dyDescent="0.4">
      <c r="B303" s="355"/>
      <c r="C303" s="370" t="s">
        <v>19</v>
      </c>
      <c r="D303" s="371" t="s">
        <v>20</v>
      </c>
      <c r="E303" s="49" t="s">
        <v>128</v>
      </c>
      <c r="F303" s="370" t="str">
        <f>F22</f>
        <v>FANGST UKE 15</v>
      </c>
      <c r="G303" s="370" t="str">
        <f>G22</f>
        <v>FANGST T.O.M UKE 15</v>
      </c>
      <c r="H303" s="370" t="str">
        <f>H22</f>
        <v>RESTKVOTER UKE 15</v>
      </c>
      <c r="I303" s="370" t="str">
        <f>I22</f>
        <v>FANGST T.O.M. UKE 15 2021</v>
      </c>
      <c r="J303" s="356"/>
    </row>
    <row r="304" spans="1:10" ht="14.15" customHeight="1" x14ac:dyDescent="0.35">
      <c r="A304" s="163"/>
      <c r="B304" s="355"/>
      <c r="C304" s="372" t="s">
        <v>22</v>
      </c>
      <c r="D304" s="373">
        <f t="shared" ref="D304:I304" si="14">D308+D307+D306+D305</f>
        <v>9109</v>
      </c>
      <c r="E304" s="373">
        <f t="shared" si="14"/>
        <v>12104</v>
      </c>
      <c r="F304" s="374">
        <f t="shared" si="14"/>
        <v>166.68869999999998</v>
      </c>
      <c r="G304" s="374">
        <f t="shared" si="14"/>
        <v>927.09201999999993</v>
      </c>
      <c r="H304" s="374">
        <f>H308+H307+H306+H305</f>
        <v>11176.90798</v>
      </c>
      <c r="I304" s="374">
        <f t="shared" si="14"/>
        <v>2245.20552</v>
      </c>
      <c r="J304" s="356"/>
    </row>
    <row r="305" spans="1:10" ht="14.15" customHeight="1" x14ac:dyDescent="0.35">
      <c r="A305" s="163"/>
      <c r="B305" s="355"/>
      <c r="C305" s="375" t="s">
        <v>129</v>
      </c>
      <c r="D305" s="376">
        <v>3000</v>
      </c>
      <c r="E305" s="376">
        <v>5258</v>
      </c>
      <c r="F305" s="377"/>
      <c r="G305" s="377">
        <v>146.02950000000001</v>
      </c>
      <c r="H305" s="377">
        <f t="shared" ref="H305:H309" si="15">E305-G305</f>
        <v>5111.9705000000004</v>
      </c>
      <c r="I305" s="377">
        <v>801.45694000000003</v>
      </c>
      <c r="J305" s="356"/>
    </row>
    <row r="306" spans="1:10" ht="14.15" customHeight="1" x14ac:dyDescent="0.35">
      <c r="A306" s="163"/>
      <c r="B306" s="355"/>
      <c r="C306" s="378" t="s">
        <v>24</v>
      </c>
      <c r="D306" s="376">
        <v>781</v>
      </c>
      <c r="E306" s="376">
        <v>1369</v>
      </c>
      <c r="F306" s="377">
        <v>92.8125</v>
      </c>
      <c r="G306" s="377">
        <v>435.4128</v>
      </c>
      <c r="H306" s="377">
        <f t="shared" si="15"/>
        <v>933.58719999999994</v>
      </c>
      <c r="I306" s="377">
        <v>799.71709999999996</v>
      </c>
      <c r="J306" s="356"/>
    </row>
    <row r="307" spans="1:10" ht="14.15" customHeight="1" x14ac:dyDescent="0.35">
      <c r="A307" s="163"/>
      <c r="B307" s="355"/>
      <c r="C307" s="378" t="s">
        <v>124</v>
      </c>
      <c r="D307" s="376">
        <v>1225</v>
      </c>
      <c r="E307" s="376">
        <v>1283</v>
      </c>
      <c r="F307" s="377">
        <v>73.471800000000002</v>
      </c>
      <c r="G307" s="377">
        <v>334.56452000000002</v>
      </c>
      <c r="H307" s="377">
        <f t="shared" si="15"/>
        <v>948.43547999999998</v>
      </c>
      <c r="I307" s="377">
        <v>504.62822999999997</v>
      </c>
      <c r="J307" s="356"/>
    </row>
    <row r="308" spans="1:10" ht="14.15" customHeight="1" thickBot="1" x14ac:dyDescent="0.4">
      <c r="A308" s="163"/>
      <c r="B308" s="355"/>
      <c r="C308" s="379" t="s">
        <v>130</v>
      </c>
      <c r="D308" s="380">
        <v>4103</v>
      </c>
      <c r="E308" s="380">
        <v>4194</v>
      </c>
      <c r="F308" s="377">
        <v>0.40439999999999998</v>
      </c>
      <c r="G308" s="377">
        <v>11.0852</v>
      </c>
      <c r="H308" s="377">
        <f t="shared" si="15"/>
        <v>4182.9147999999996</v>
      </c>
      <c r="I308" s="377">
        <v>139.40325000000001</v>
      </c>
      <c r="J308" s="356"/>
    </row>
    <row r="309" spans="1:10" ht="14.15" customHeight="1" thickBot="1" x14ac:dyDescent="0.4">
      <c r="A309" s="163"/>
      <c r="B309" s="355"/>
      <c r="C309" s="381" t="s">
        <v>72</v>
      </c>
      <c r="D309" s="382">
        <v>5500</v>
      </c>
      <c r="E309" s="382">
        <v>5500</v>
      </c>
      <c r="F309" s="383"/>
      <c r="G309" s="383">
        <v>191.05655999999999</v>
      </c>
      <c r="H309" s="383">
        <f t="shared" si="15"/>
        <v>5308.94344</v>
      </c>
      <c r="I309" s="383">
        <v>983.78733999999997</v>
      </c>
      <c r="J309" s="356"/>
    </row>
    <row r="310" spans="1:10" ht="14.15" customHeight="1" x14ac:dyDescent="0.35">
      <c r="A310" s="163"/>
      <c r="B310" s="355"/>
      <c r="C310" s="372" t="s">
        <v>25</v>
      </c>
      <c r="D310" s="373">
        <v>8000</v>
      </c>
      <c r="E310" s="373">
        <v>8000</v>
      </c>
      <c r="F310" s="384">
        <f>F312+F311</f>
        <v>1.03844</v>
      </c>
      <c r="G310" s="384">
        <f>G312+G311</f>
        <v>1466.16419</v>
      </c>
      <c r="H310" s="384">
        <f>E310-G310</f>
        <v>6533.8358100000005</v>
      </c>
      <c r="I310" s="384">
        <f>I312+I311</f>
        <v>1661.6338899999998</v>
      </c>
      <c r="J310" s="356"/>
    </row>
    <row r="311" spans="1:10" ht="14.15" customHeight="1" x14ac:dyDescent="0.35">
      <c r="A311" s="163"/>
      <c r="B311" s="355"/>
      <c r="C311" s="378" t="s">
        <v>63</v>
      </c>
      <c r="D311" s="385"/>
      <c r="E311" s="376"/>
      <c r="F311" s="377"/>
      <c r="G311" s="377">
        <v>889.49830999999995</v>
      </c>
      <c r="H311" s="377"/>
      <c r="I311" s="377">
        <v>1.62</v>
      </c>
      <c r="J311" s="356"/>
    </row>
    <row r="312" spans="1:10" ht="14.15" customHeight="1" thickBot="1" x14ac:dyDescent="0.4">
      <c r="A312" s="163"/>
      <c r="B312" s="355"/>
      <c r="C312" s="386" t="s">
        <v>131</v>
      </c>
      <c r="D312" s="387"/>
      <c r="E312" s="388"/>
      <c r="F312" s="389">
        <v>1.03844</v>
      </c>
      <c r="G312" s="389">
        <v>576.66588000000002</v>
      </c>
      <c r="H312" s="389"/>
      <c r="I312" s="389">
        <v>1660.0138899999999</v>
      </c>
      <c r="J312" s="356"/>
    </row>
    <row r="313" spans="1:10" ht="14.15" customHeight="1" thickBot="1" x14ac:dyDescent="0.4">
      <c r="A313" s="163"/>
      <c r="B313" s="355"/>
      <c r="C313" s="381" t="s">
        <v>37</v>
      </c>
      <c r="D313" s="382">
        <v>10</v>
      </c>
      <c r="E313" s="382">
        <v>10</v>
      </c>
      <c r="F313" s="383"/>
      <c r="G313" s="383">
        <v>0.13769999999999999</v>
      </c>
      <c r="H313" s="383">
        <f>E313-G313</f>
        <v>9.8622999999999994</v>
      </c>
      <c r="I313" s="383">
        <v>0.15659999999999999</v>
      </c>
      <c r="J313" s="356"/>
    </row>
    <row r="314" spans="1:10" ht="14.15" customHeight="1" thickBot="1" x14ac:dyDescent="0.4">
      <c r="A314" s="163"/>
      <c r="B314" s="355"/>
      <c r="C314" s="390" t="s">
        <v>132</v>
      </c>
      <c r="D314" s="391"/>
      <c r="E314" s="392"/>
      <c r="F314" s="383">
        <v>0.17691000000000001</v>
      </c>
      <c r="G314" s="383">
        <v>20.521409999999999</v>
      </c>
      <c r="H314" s="383">
        <f>E314-G314</f>
        <v>-20.521409999999999</v>
      </c>
      <c r="I314" s="383">
        <v>4.7498100000000001</v>
      </c>
      <c r="J314" s="356"/>
    </row>
    <row r="315" spans="1:10" ht="19" thickBot="1" x14ac:dyDescent="0.4">
      <c r="A315" s="163"/>
      <c r="B315" s="355"/>
      <c r="C315" s="393" t="s">
        <v>44</v>
      </c>
      <c r="D315" s="394">
        <f>D304+D309+D310+D313+D314</f>
        <v>22619</v>
      </c>
      <c r="E315" s="394">
        <f>E304+E309+E310+E313+E314</f>
        <v>25614</v>
      </c>
      <c r="F315" s="395">
        <f t="shared" ref="F315:I315" si="16">F304+F309+F310+F313+F314</f>
        <v>167.90404999999998</v>
      </c>
      <c r="G315" s="395">
        <f t="shared" si="16"/>
        <v>2604.9718800000001</v>
      </c>
      <c r="H315" s="395">
        <f>H304+H309+H310+H313+H314</f>
        <v>23009.028119999999</v>
      </c>
      <c r="I315" s="395">
        <f t="shared" si="16"/>
        <v>4895.53316</v>
      </c>
      <c r="J315" s="356"/>
    </row>
    <row r="316" spans="1:10" ht="14.15" customHeight="1" x14ac:dyDescent="0.35">
      <c r="A316" s="163"/>
      <c r="B316" s="355"/>
      <c r="C316" s="396" t="s">
        <v>133</v>
      </c>
      <c r="D316" s="397"/>
      <c r="E316" s="397"/>
      <c r="F316" s="398"/>
      <c r="G316" s="398"/>
      <c r="H316" s="399"/>
      <c r="I316" s="399"/>
      <c r="J316" s="356"/>
    </row>
    <row r="317" spans="1:10" ht="14.15" customHeight="1" x14ac:dyDescent="0.35">
      <c r="A317" s="163"/>
      <c r="B317" s="355"/>
      <c r="C317" s="35" t="s">
        <v>134</v>
      </c>
      <c r="D317" s="397"/>
      <c r="E317" s="397"/>
      <c r="F317" s="398"/>
      <c r="G317" s="398"/>
      <c r="H317" s="400"/>
      <c r="I317" s="399"/>
      <c r="J317" s="356"/>
    </row>
    <row r="318" spans="1:10" ht="14.15" customHeight="1" x14ac:dyDescent="0.35">
      <c r="A318" s="163"/>
      <c r="B318" s="355"/>
      <c r="C318" s="35" t="s">
        <v>135</v>
      </c>
      <c r="D318" s="397"/>
      <c r="E318" s="397"/>
      <c r="F318" s="398"/>
      <c r="G318" s="398"/>
      <c r="H318" s="399"/>
      <c r="I318" s="400"/>
      <c r="J318" s="356"/>
    </row>
    <row r="319" spans="1:10" ht="15.75" customHeight="1" thickBot="1" x14ac:dyDescent="0.4">
      <c r="A319" s="163"/>
      <c r="B319" s="401"/>
      <c r="C319" s="402"/>
      <c r="D319" s="403"/>
      <c r="E319" s="403"/>
      <c r="F319" s="403"/>
      <c r="G319" s="403"/>
      <c r="H319" s="403"/>
      <c r="I319" s="403"/>
      <c r="J319" s="404"/>
    </row>
    <row r="320" spans="1:10" ht="15.75" customHeight="1" thickTop="1" x14ac:dyDescent="0.35">
      <c r="A320" s="163"/>
      <c r="B320" s="215"/>
      <c r="C320" s="405"/>
      <c r="D320" s="140"/>
      <c r="E320" s="140"/>
      <c r="F320" s="140"/>
      <c r="G320" s="140"/>
      <c r="H320" s="140"/>
      <c r="I320" s="140"/>
      <c r="J320" s="215"/>
    </row>
    <row r="321" spans="1:10" ht="15.75" customHeight="1" x14ac:dyDescent="0.35">
      <c r="A321" s="163"/>
      <c r="B321" s="215"/>
      <c r="C321" s="405"/>
      <c r="D321" s="140"/>
      <c r="E321" s="140"/>
      <c r="F321" s="140"/>
      <c r="G321" s="140"/>
      <c r="H321" s="140"/>
      <c r="I321" s="140"/>
      <c r="J321" s="215"/>
    </row>
    <row r="322" spans="1:10" ht="14.15" customHeight="1" thickBot="1" x14ac:dyDescent="0.4">
      <c r="A322" s="163"/>
      <c r="D322" s="15"/>
    </row>
    <row r="323" spans="1:10" ht="14.15" customHeight="1" thickTop="1" x14ac:dyDescent="0.35">
      <c r="A323" s="163"/>
      <c r="B323" s="352"/>
      <c r="C323" s="353"/>
      <c r="D323" s="406"/>
      <c r="E323" s="353"/>
      <c r="F323" s="353"/>
      <c r="G323" s="353"/>
      <c r="H323" s="353"/>
      <c r="I323" s="353"/>
      <c r="J323" s="354"/>
    </row>
    <row r="324" spans="1:10" ht="14.15" customHeight="1" x14ac:dyDescent="0.35">
      <c r="A324" s="163"/>
      <c r="B324" s="355"/>
      <c r="C324" s="407" t="s">
        <v>136</v>
      </c>
      <c r="D324" s="218"/>
      <c r="E324" s="215"/>
      <c r="G324" s="215"/>
      <c r="H324" s="215"/>
      <c r="I324" s="215"/>
      <c r="J324" s="356"/>
    </row>
    <row r="325" spans="1:10" ht="14.15" customHeight="1" thickBot="1" x14ac:dyDescent="0.4">
      <c r="A325" s="163"/>
      <c r="B325" s="355"/>
      <c r="C325" s="215"/>
      <c r="D325" s="218"/>
      <c r="E325" s="215"/>
      <c r="G325" s="215"/>
      <c r="H325" s="215"/>
      <c r="I325" s="215"/>
      <c r="J325" s="356"/>
    </row>
    <row r="326" spans="1:10" ht="14.15" customHeight="1" thickBot="1" x14ac:dyDescent="0.4">
      <c r="A326" s="163"/>
      <c r="B326" s="355"/>
      <c r="C326" s="230" t="s">
        <v>137</v>
      </c>
      <c r="D326" s="231"/>
      <c r="E326" s="215"/>
      <c r="F326" s="215"/>
      <c r="G326" s="215"/>
      <c r="H326" s="215"/>
      <c r="I326" s="215"/>
      <c r="J326" s="356"/>
    </row>
    <row r="327" spans="1:10" ht="14.15" customHeight="1" x14ac:dyDescent="0.35">
      <c r="A327" s="163"/>
      <c r="B327" s="355"/>
      <c r="C327" s="289" t="s">
        <v>103</v>
      </c>
      <c r="D327" s="290">
        <v>3155</v>
      </c>
      <c r="E327" s="215"/>
      <c r="F327" s="215"/>
      <c r="G327" s="215"/>
      <c r="H327" s="215"/>
      <c r="I327" s="215"/>
      <c r="J327" s="356"/>
    </row>
    <row r="328" spans="1:10" ht="14.15" customHeight="1" x14ac:dyDescent="0.35">
      <c r="A328" s="163"/>
      <c r="B328" s="355"/>
      <c r="C328" s="292" t="s">
        <v>113</v>
      </c>
      <c r="D328" s="293">
        <v>2276</v>
      </c>
      <c r="E328" s="215"/>
      <c r="G328" s="215"/>
      <c r="H328" s="215"/>
      <c r="I328" s="215"/>
      <c r="J328" s="356"/>
    </row>
    <row r="329" spans="1:10" ht="14.15" customHeight="1" thickBot="1" x14ac:dyDescent="0.4">
      <c r="A329" s="163"/>
      <c r="B329" s="355"/>
      <c r="C329" s="292" t="s">
        <v>92</v>
      </c>
      <c r="D329" s="293">
        <v>123</v>
      </c>
      <c r="E329" s="215"/>
      <c r="F329" s="215"/>
      <c r="G329" s="215"/>
      <c r="H329" s="215"/>
      <c r="I329" s="215"/>
      <c r="J329" s="356"/>
    </row>
    <row r="330" spans="1:10" ht="14.15" customHeight="1" thickBot="1" x14ac:dyDescent="0.4">
      <c r="A330" s="163"/>
      <c r="B330" s="355"/>
      <c r="C330" s="294" t="s">
        <v>58</v>
      </c>
      <c r="D330" s="295">
        <v>5554</v>
      </c>
      <c r="E330" s="215"/>
      <c r="F330" s="215"/>
      <c r="G330" s="215"/>
      <c r="H330" s="215"/>
      <c r="I330" s="215"/>
      <c r="J330" s="356"/>
    </row>
    <row r="331" spans="1:10" ht="14.15" customHeight="1" x14ac:dyDescent="0.35">
      <c r="A331" s="163"/>
      <c r="B331" s="355"/>
      <c r="C331" s="408" t="s">
        <v>138</v>
      </c>
      <c r="D331" s="364"/>
      <c r="E331" s="215"/>
      <c r="F331" s="215"/>
      <c r="G331" s="215"/>
      <c r="H331" s="215"/>
      <c r="I331" s="215"/>
      <c r="J331" s="356"/>
    </row>
    <row r="332" spans="1:10" ht="14.15" customHeight="1" x14ac:dyDescent="0.35">
      <c r="A332" s="163"/>
      <c r="B332" s="355"/>
      <c r="C332" s="181" t="s">
        <v>139</v>
      </c>
      <c r="D332" s="363"/>
      <c r="E332" s="215"/>
      <c r="F332" s="215"/>
      <c r="G332" s="215"/>
      <c r="H332" s="215"/>
      <c r="I332" s="215"/>
      <c r="J332" s="356"/>
    </row>
    <row r="333" spans="1:10" ht="14.15" customHeight="1" x14ac:dyDescent="0.35">
      <c r="A333" s="163"/>
      <c r="B333" s="355"/>
      <c r="C333" s="215"/>
      <c r="D333" s="218"/>
      <c r="E333" s="215"/>
      <c r="F333" s="215"/>
      <c r="G333" s="215"/>
      <c r="H333" s="215"/>
      <c r="I333" s="215"/>
      <c r="J333" s="356"/>
    </row>
    <row r="334" spans="1:10" ht="14.15" customHeight="1" thickBot="1" x14ac:dyDescent="0.4">
      <c r="A334" s="163"/>
      <c r="B334" s="355"/>
      <c r="C334" s="215"/>
      <c r="D334" s="215"/>
      <c r="E334" s="215"/>
      <c r="F334" s="215"/>
      <c r="G334" s="215"/>
      <c r="H334" s="215"/>
      <c r="I334" s="215"/>
      <c r="J334" s="356"/>
    </row>
    <row r="335" spans="1:10" ht="29.25" customHeight="1" thickBot="1" x14ac:dyDescent="0.4">
      <c r="A335" s="163"/>
      <c r="B335" s="329"/>
      <c r="C335" s="330" t="s">
        <v>18</v>
      </c>
      <c r="D335" s="330"/>
      <c r="E335" s="330"/>
      <c r="F335" s="330"/>
      <c r="G335" s="330"/>
      <c r="H335" s="330"/>
      <c r="I335" s="330"/>
      <c r="J335" s="331"/>
    </row>
    <row r="336" spans="1:10" ht="78" customHeight="1" thickBot="1" x14ac:dyDescent="0.4">
      <c r="A336" s="313"/>
      <c r="B336" s="368"/>
      <c r="C336" s="409" t="s">
        <v>140</v>
      </c>
      <c r="D336" s="410" t="s">
        <v>141</v>
      </c>
      <c r="E336" s="409" t="str">
        <f>F22</f>
        <v>FANGST UKE 15</v>
      </c>
      <c r="F336" s="409" t="str">
        <f>G22</f>
        <v>FANGST T.O.M UKE 15</v>
      </c>
      <c r="G336" s="411" t="str">
        <f>H22</f>
        <v>RESTKVOTER UKE 15</v>
      </c>
      <c r="H336" s="409" t="str">
        <f>I22</f>
        <v>FANGST T.O.M. UKE 15 2021</v>
      </c>
      <c r="I336" s="315"/>
      <c r="J336" s="369"/>
    </row>
    <row r="337" spans="1:10" ht="14.15" customHeight="1" thickBot="1" x14ac:dyDescent="0.4">
      <c r="A337" s="313"/>
      <c r="B337" s="355"/>
      <c r="C337" s="381" t="s">
        <v>142</v>
      </c>
      <c r="D337" s="412">
        <v>2103</v>
      </c>
      <c r="E337" s="413">
        <f>E339+E338</f>
        <v>27.293500000000002</v>
      </c>
      <c r="F337" s="413">
        <f>F339+F338</f>
        <v>1161.67373</v>
      </c>
      <c r="G337" s="414">
        <f>D337-F337</f>
        <v>941.32627000000002</v>
      </c>
      <c r="H337" s="413">
        <f>SUM(H338:H339)</f>
        <v>1657.7412299999999</v>
      </c>
      <c r="I337" s="215"/>
      <c r="J337" s="356"/>
    </row>
    <row r="338" spans="1:10" ht="14.15" customHeight="1" thickBot="1" x14ac:dyDescent="0.4">
      <c r="A338" s="163"/>
      <c r="B338" s="355"/>
      <c r="C338" s="415" t="s">
        <v>9</v>
      </c>
      <c r="D338" s="416"/>
      <c r="E338" s="417">
        <v>16.823499999999999</v>
      </c>
      <c r="F338" s="417">
        <v>913.75564999999995</v>
      </c>
      <c r="G338" s="418"/>
      <c r="H338" s="417">
        <v>1391.8311799999999</v>
      </c>
      <c r="I338" s="215"/>
      <c r="J338" s="356"/>
    </row>
    <row r="339" spans="1:10" ht="14.15" customHeight="1" thickBot="1" x14ac:dyDescent="0.4">
      <c r="A339" s="163"/>
      <c r="B339" s="355"/>
      <c r="C339" s="415" t="s">
        <v>12</v>
      </c>
      <c r="D339" s="419"/>
      <c r="E339" s="420">
        <v>10.47</v>
      </c>
      <c r="F339" s="420">
        <v>247.91808</v>
      </c>
      <c r="G339" s="421"/>
      <c r="H339" s="420">
        <v>265.91005000000001</v>
      </c>
      <c r="I339" s="215"/>
      <c r="J339" s="356"/>
    </row>
    <row r="340" spans="1:10" ht="14.15" customHeight="1" thickBot="1" x14ac:dyDescent="0.4">
      <c r="A340" s="163"/>
      <c r="B340" s="355"/>
      <c r="C340" s="381" t="s">
        <v>143</v>
      </c>
      <c r="D340" s="412">
        <v>1052</v>
      </c>
      <c r="E340" s="413">
        <f>SUM(E341:E342)</f>
        <v>0</v>
      </c>
      <c r="F340" s="413">
        <f>SUM(F341:F342)</f>
        <v>0</v>
      </c>
      <c r="G340" s="414">
        <f>D340-F340</f>
        <v>1052</v>
      </c>
      <c r="H340" s="413">
        <f>SUM(H341:H342)</f>
        <v>0</v>
      </c>
      <c r="I340" s="215"/>
      <c r="J340" s="356"/>
    </row>
    <row r="341" spans="1:10" ht="14.15" customHeight="1" thickBot="1" x14ac:dyDescent="0.4">
      <c r="A341" s="163"/>
      <c r="B341" s="355"/>
      <c r="C341" s="415" t="s">
        <v>9</v>
      </c>
      <c r="D341" s="416"/>
      <c r="E341" s="422"/>
      <c r="F341" s="422"/>
      <c r="G341" s="418"/>
      <c r="H341" s="422"/>
      <c r="I341" s="215"/>
      <c r="J341" s="356"/>
    </row>
    <row r="342" spans="1:10" ht="14.15" customHeight="1" thickBot="1" x14ac:dyDescent="0.4">
      <c r="A342" s="163"/>
      <c r="B342" s="355"/>
      <c r="C342" s="415" t="s">
        <v>12</v>
      </c>
      <c r="D342" s="419"/>
      <c r="E342" s="422"/>
      <c r="F342" s="422"/>
      <c r="G342" s="421"/>
      <c r="H342" s="422"/>
      <c r="I342" s="215"/>
      <c r="J342" s="356"/>
    </row>
    <row r="343" spans="1:10" ht="14.15" customHeight="1" thickBot="1" x14ac:dyDescent="0.4">
      <c r="A343" s="163"/>
      <c r="B343" s="355"/>
      <c r="C343" s="381" t="s">
        <v>144</v>
      </c>
      <c r="D343" s="423"/>
      <c r="E343" s="424">
        <f>SUM(E344:E345)</f>
        <v>0</v>
      </c>
      <c r="F343" s="424">
        <f>SUM(F344:F345)</f>
        <v>0</v>
      </c>
      <c r="G343" s="414">
        <f>D343-F343</f>
        <v>0</v>
      </c>
      <c r="H343" s="424">
        <f>SUM(H344:H345)</f>
        <v>0</v>
      </c>
      <c r="I343" s="215"/>
      <c r="J343" s="356"/>
    </row>
    <row r="344" spans="1:10" ht="14.15" customHeight="1" thickBot="1" x14ac:dyDescent="0.4">
      <c r="A344" s="163"/>
      <c r="B344" s="355"/>
      <c r="C344" s="415" t="s">
        <v>9</v>
      </c>
      <c r="D344" s="425"/>
      <c r="E344" s="422"/>
      <c r="F344" s="422"/>
      <c r="G344" s="418"/>
      <c r="H344" s="422"/>
      <c r="I344" s="215"/>
      <c r="J344" s="356"/>
    </row>
    <row r="345" spans="1:10" ht="14.15" customHeight="1" thickBot="1" x14ac:dyDescent="0.4">
      <c r="A345" s="163"/>
      <c r="B345" s="355"/>
      <c r="C345" s="415" t="s">
        <v>12</v>
      </c>
      <c r="D345" s="426"/>
      <c r="E345" s="427"/>
      <c r="F345" s="427"/>
      <c r="G345" s="421"/>
      <c r="H345" s="427"/>
      <c r="I345" s="215"/>
      <c r="J345" s="356"/>
    </row>
    <row r="346" spans="1:10" ht="14.15" customHeight="1" thickBot="1" x14ac:dyDescent="0.4">
      <c r="A346" s="163"/>
      <c r="B346" s="355"/>
      <c r="C346" s="390" t="s">
        <v>119</v>
      </c>
      <c r="D346" s="428"/>
      <c r="E346" s="429"/>
      <c r="F346" s="429"/>
      <c r="G346" s="430"/>
      <c r="H346" s="429"/>
      <c r="I346" s="215"/>
      <c r="J346" s="356"/>
    </row>
    <row r="347" spans="1:10" ht="14.15" customHeight="1" thickBot="1" x14ac:dyDescent="0.4">
      <c r="A347" s="163"/>
      <c r="B347" s="355"/>
      <c r="C347" s="393" t="s">
        <v>109</v>
      </c>
      <c r="D347" s="431">
        <f>D337+D340+D343</f>
        <v>3155</v>
      </c>
      <c r="E347" s="432">
        <f>E337+E340+E343+E346</f>
        <v>27.293500000000002</v>
      </c>
      <c r="F347" s="432">
        <f>F337+F340+F343+F346</f>
        <v>1161.67373</v>
      </c>
      <c r="G347" s="433">
        <f>SUM(G337:G346)</f>
        <v>1993.32627</v>
      </c>
      <c r="H347" s="432">
        <f>H337+H340+H343+H346</f>
        <v>1657.7412299999999</v>
      </c>
      <c r="I347" s="215"/>
      <c r="J347" s="356"/>
    </row>
    <row r="348" spans="1:10" ht="14.15" customHeight="1" x14ac:dyDescent="0.35">
      <c r="A348" s="163"/>
      <c r="B348" s="355"/>
      <c r="C348" s="215"/>
      <c r="D348" s="218"/>
      <c r="E348" s="215"/>
      <c r="F348" s="215"/>
      <c r="G348" s="215"/>
      <c r="H348" s="215"/>
      <c r="I348" s="215"/>
      <c r="J348" s="356"/>
    </row>
    <row r="349" spans="1:10" ht="14.15" customHeight="1" thickBot="1" x14ac:dyDescent="0.4">
      <c r="A349" s="163"/>
      <c r="B349" s="401"/>
      <c r="C349" s="310"/>
      <c r="D349" s="284"/>
      <c r="E349" s="310"/>
      <c r="F349" s="310"/>
      <c r="G349" s="310"/>
      <c r="H349" s="310"/>
      <c r="I349" s="310"/>
      <c r="J349" s="404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15
&amp;"-,Normal"&amp;11(iht. motatte landings- og sluttsedler fra fiskesalgslagene; alle tallstørrelser i hele tonn)&amp;R17.04.2022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UKE_15_2022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2022-04-20T15:34:58Z</dcterms:created>
  <dcterms:modified xsi:type="dcterms:W3CDTF">2022-04-20T15:44:14Z</dcterms:modified>
</cp:coreProperties>
</file>