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8800" windowHeight="14820" tabRatio="413"/>
  </bookViews>
  <sheets>
    <sheet name="UKE_12_2019" sheetId="1" r:id="rId1"/>
  </sheets>
  <definedNames>
    <definedName name="Z_14D440E4_F18A_4F78_9989_38C1B133222D_.wvu.Cols" localSheetId="0" hidden="1">UKE_12_2019!#REF!</definedName>
    <definedName name="Z_14D440E4_F18A_4F78_9989_38C1B133222D_.wvu.PrintArea" localSheetId="0" hidden="1">UKE_12_2019!$B$1:$M$246</definedName>
    <definedName name="Z_14D440E4_F18A_4F78_9989_38C1B133222D_.wvu.Rows" localSheetId="0" hidden="1">UKE_12_2019!$358:$1048576,UKE_12_2019!$247:$357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6" i="1" l="1"/>
  <c r="F32" i="1" s="1"/>
  <c r="G32" i="1"/>
  <c r="J31" i="1" l="1"/>
  <c r="F31" i="1" l="1"/>
  <c r="H39" i="1"/>
  <c r="E129" i="1" l="1"/>
  <c r="E24" i="1"/>
  <c r="E20" i="1"/>
  <c r="E31" i="1"/>
  <c r="E23" i="1" l="1"/>
  <c r="G24" i="1" l="1"/>
  <c r="I21" i="1" l="1"/>
  <c r="D31" i="1" l="1"/>
  <c r="D24" i="1"/>
  <c r="D20" i="1"/>
  <c r="D88" i="1"/>
  <c r="D87" i="1" s="1"/>
  <c r="D84" i="1"/>
  <c r="D176" i="1"/>
  <c r="D187" i="1" s="1"/>
  <c r="D128" i="1"/>
  <c r="D123" i="1"/>
  <c r="D117" i="1"/>
  <c r="D98" i="1" l="1"/>
  <c r="D23" i="1"/>
  <c r="D39" i="1" s="1"/>
  <c r="D122" i="1"/>
  <c r="D136" i="1"/>
  <c r="D111" i="1" l="1"/>
  <c r="F59" i="1" l="1"/>
  <c r="E59" i="1"/>
  <c r="H59" i="1"/>
  <c r="H65" i="1" s="1"/>
  <c r="D198" i="1"/>
  <c r="D150" i="1"/>
  <c r="H111" i="1"/>
  <c r="F111" i="1"/>
  <c r="H77" i="1"/>
  <c r="F77" i="1"/>
  <c r="D77" i="1"/>
  <c r="D52" i="1"/>
  <c r="H14" i="1"/>
  <c r="F14" i="1"/>
  <c r="D14" i="1"/>
  <c r="E39" i="1" l="1"/>
  <c r="H169" i="1"/>
  <c r="F169" i="1"/>
  <c r="D242" i="1" l="1"/>
  <c r="H238" i="1"/>
  <c r="F238" i="1"/>
  <c r="G238" i="1" s="1"/>
  <c r="E238" i="1"/>
  <c r="H235" i="1"/>
  <c r="F235" i="1"/>
  <c r="G235" i="1" s="1"/>
  <c r="E235" i="1"/>
  <c r="H232" i="1"/>
  <c r="F232" i="1"/>
  <c r="G232" i="1" s="1"/>
  <c r="E232" i="1"/>
  <c r="G242" i="1" l="1"/>
  <c r="E242" i="1"/>
  <c r="H242" i="1"/>
  <c r="F242" i="1"/>
  <c r="G206" i="1" l="1"/>
  <c r="G207" i="1"/>
  <c r="G208" i="1"/>
  <c r="G205" i="1"/>
  <c r="G58" i="1" l="1"/>
  <c r="G56" i="1"/>
  <c r="E123" i="1" l="1"/>
  <c r="E122" i="1" s="1"/>
  <c r="D65" i="1" l="1"/>
  <c r="H185" i="1" l="1"/>
  <c r="H181" i="1"/>
  <c r="H180" i="1"/>
  <c r="H179" i="1"/>
  <c r="H178" i="1"/>
  <c r="H177" i="1"/>
  <c r="H135" i="1" l="1"/>
  <c r="H134" i="1"/>
  <c r="H133" i="1"/>
  <c r="H132" i="1"/>
  <c r="H131" i="1"/>
  <c r="H129" i="1"/>
  <c r="H125" i="1"/>
  <c r="H126" i="1"/>
  <c r="H127" i="1"/>
  <c r="H124" i="1"/>
  <c r="H121" i="1"/>
  <c r="H120" i="1"/>
  <c r="H119" i="1"/>
  <c r="H118" i="1"/>
  <c r="H97" i="1"/>
  <c r="H95" i="1"/>
  <c r="H94" i="1"/>
  <c r="H93" i="1"/>
  <c r="H90" i="1"/>
  <c r="H91" i="1"/>
  <c r="H92" i="1"/>
  <c r="H89" i="1"/>
  <c r="H86" i="1"/>
  <c r="H85" i="1"/>
  <c r="I36" i="1"/>
  <c r="I35" i="1"/>
  <c r="I34" i="1"/>
  <c r="I32" i="1"/>
  <c r="I30" i="1"/>
  <c r="I26" i="1"/>
  <c r="I27" i="1"/>
  <c r="I28" i="1"/>
  <c r="I25" i="1"/>
  <c r="I22" i="1"/>
  <c r="I20" i="1" l="1"/>
  <c r="H123" i="1"/>
  <c r="H117" i="1"/>
  <c r="H96" i="1" l="1"/>
  <c r="I182" i="1" l="1"/>
  <c r="G33" i="1" l="1"/>
  <c r="I33" i="1" s="1"/>
  <c r="F130" i="1" l="1"/>
  <c r="F24" i="1" l="1"/>
  <c r="F123" i="1" l="1"/>
  <c r="F122" i="1" s="1"/>
  <c r="G29" i="1" l="1"/>
  <c r="I29" i="1" s="1"/>
  <c r="F176" i="1" l="1"/>
  <c r="G176" i="1"/>
  <c r="I130" i="1" l="1"/>
  <c r="I117" i="1"/>
  <c r="I123" i="1"/>
  <c r="I122" i="1" s="1"/>
  <c r="G31" i="1"/>
  <c r="G23" i="1" s="1"/>
  <c r="I136" i="1" l="1"/>
  <c r="I176" i="1"/>
  <c r="F23" i="1"/>
  <c r="I31" i="1" l="1"/>
  <c r="I24" i="1"/>
  <c r="H88" i="1"/>
  <c r="H87" i="1" s="1"/>
  <c r="I23" i="1" l="1"/>
  <c r="F182" i="1" l="1"/>
  <c r="F187" i="1" s="1"/>
  <c r="G182" i="1"/>
  <c r="H182" i="1" s="1"/>
  <c r="I187" i="1"/>
  <c r="G130" i="1"/>
  <c r="H130" i="1" s="1"/>
  <c r="D209" i="1" l="1"/>
  <c r="F159" i="1" l="1"/>
  <c r="E159" i="1"/>
  <c r="D159" i="1"/>
  <c r="G158" i="1"/>
  <c r="G157" i="1"/>
  <c r="G156" i="1"/>
  <c r="H128" i="1"/>
  <c r="H122" i="1" s="1"/>
  <c r="G123" i="1"/>
  <c r="G117" i="1"/>
  <c r="F117" i="1"/>
  <c r="F136" i="1" s="1"/>
  <c r="E117" i="1"/>
  <c r="E136" i="1" s="1"/>
  <c r="G63" i="1"/>
  <c r="F65" i="1"/>
  <c r="G65" i="1" s="1"/>
  <c r="E65" i="1"/>
  <c r="G122" i="1" l="1"/>
  <c r="G159" i="1"/>
  <c r="G59" i="1"/>
  <c r="G136" i="1" l="1"/>
  <c r="H136" i="1" s="1"/>
  <c r="I88" i="1"/>
  <c r="I87" i="1" s="1"/>
  <c r="G88" i="1"/>
  <c r="G87" i="1" s="1"/>
  <c r="F88" i="1"/>
  <c r="F87" i="1" s="1"/>
  <c r="E88" i="1"/>
  <c r="E87" i="1" s="1"/>
  <c r="H84" i="1"/>
  <c r="I84" i="1"/>
  <c r="G84" i="1"/>
  <c r="F84" i="1"/>
  <c r="E84" i="1"/>
  <c r="F83" i="1"/>
  <c r="G83" i="1"/>
  <c r="H83" i="1"/>
  <c r="I83" i="1"/>
  <c r="I38" i="1"/>
  <c r="I37" i="1"/>
  <c r="J24" i="1"/>
  <c r="J20" i="1"/>
  <c r="G20" i="1"/>
  <c r="G39" i="1" s="1"/>
  <c r="F20" i="1"/>
  <c r="I39" i="1" l="1"/>
  <c r="E98" i="1"/>
  <c r="F39" i="1"/>
  <c r="I98" i="1"/>
  <c r="H98" i="1"/>
  <c r="G98" i="1"/>
  <c r="F98" i="1"/>
  <c r="J23" i="1"/>
  <c r="J39" i="1" s="1"/>
  <c r="F209" i="1" l="1"/>
  <c r="E209" i="1" l="1"/>
  <c r="G187" i="1" l="1"/>
  <c r="E176" i="1"/>
  <c r="H209" i="1" l="1"/>
  <c r="H159" i="1" l="1"/>
  <c r="G209" i="1" l="1"/>
  <c r="H204" i="1"/>
  <c r="H231" i="1" s="1"/>
  <c r="G204" i="1"/>
  <c r="F204" i="1"/>
  <c r="F231" i="1" s="1"/>
  <c r="E204" i="1"/>
  <c r="E231" i="1" s="1"/>
  <c r="H186" i="1"/>
  <c r="E187" i="1"/>
  <c r="I175" i="1"/>
  <c r="H175" i="1"/>
  <c r="G175" i="1"/>
  <c r="F175" i="1"/>
  <c r="H155" i="1"/>
  <c r="G155" i="1"/>
  <c r="F155" i="1"/>
  <c r="E155" i="1"/>
  <c r="I116" i="1"/>
  <c r="H116" i="1"/>
  <c r="G116" i="1"/>
  <c r="F116" i="1"/>
  <c r="H55" i="1"/>
  <c r="G55" i="1"/>
  <c r="F55" i="1"/>
  <c r="E55" i="1"/>
  <c r="H176" i="1" l="1"/>
  <c r="H187" i="1" s="1"/>
</calcChain>
</file>

<file path=xl/sharedStrings.xml><?xml version="1.0" encoding="utf-8"?>
<sst xmlns="http://schemas.openxmlformats.org/spreadsheetml/2006/main" count="255" uniqueCount="129">
  <si>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</si>
  <si>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</si>
  <si>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</si>
  <si>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</si>
  <si>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</si>
  <si>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</si>
  <si>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</si>
  <si>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</si>
  <si>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</si>
  <si>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</si>
  <si>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</si>
  <si>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</si>
  <si>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</si>
  <si>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</si>
  <si>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</si>
  <si>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</si>
  <si>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</si>
  <si>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</si>
  <si>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</si>
  <si>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</si>
  <si>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</si>
  <si>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</si>
  <si>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</si>
  <si>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</si>
  <si>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</si>
  <si>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</si>
  <si>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</si>
  <si>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</si>
  <si>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</si>
  <si>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</si>
  <si>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</si>
  <si>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</si>
  <si>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</si>
  <si>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</si>
  <si>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</si>
  <si>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</si>
  <si>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</si>
  <si>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</si>
  <si>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</si>
  <si>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</si>
  <si>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</si>
  <si>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</si>
  <si>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</si>
  <si>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</si>
  <si>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</si>
  <si>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</si>
  <si>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</si>
  <si>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</si>
  <si>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</si>
  <si>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</si>
  <si>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</si>
  <si>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</si>
  <si>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</si>
  <si>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</si>
  <si>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</si>
  <si>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</si>
  <si>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</si>
  <si>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</si>
  <si>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</si>
  <si>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</si>
  <si>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</si>
  <si>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</si>
  <si>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</si>
  <si>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</si>
  <si>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</si>
  <si>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</si>
  <si>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</si>
  <si>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</si>
  <si>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</si>
  <si>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</si>
  <si>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</si>
  <si>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</si>
  <si>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</si>
  <si>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</si>
  <si>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</si>
  <si>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</si>
  <si>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</si>
  <si>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</si>
  <si>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</si>
  <si>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</si>
  <si>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</si>
  <si>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</si>
  <si>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</si>
  <si>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</si>
  <si>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</si>
  <si>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</si>
  <si>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</si>
  <si>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</si>
  <si>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</si>
  <si>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</si>
  <si>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</si>
  <si>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</si>
  <si>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</si>
  <si>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</si>
  <si>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</si>
  <si>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0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</si>
  <si>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</si>
  <si>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</si>
  <si>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2019 fastsettes etter oppdatert kvoteråd fra ICES.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</si>
  <si>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</si>
  <si>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</si>
  <si>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</si>
  <si>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</si>
  <si>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</si>
  <si>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</si>
  <si>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</si>
  <si>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</si>
  <si>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</si>
  <si>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</si>
  <si>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</si>
  <si>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</si>
  <si>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</si>
  <si>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</si>
  <si>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</si>
  <si>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</si>
  <si>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</si>
  <si>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</si>
  <si>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</si>
  <si>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</si>
  <si>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</si>
  <si>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</si>
  <si>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</si>
  <si>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</si>
  <si>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t>LANDET KVANTUM UKE 12</t>
  </si>
  <si>
    <t>LANDET KVANTUM T.O.M UKE 12</t>
  </si>
  <si>
    <t>LANDET KVANTUM T.O.M. UKE 12 2018</t>
  </si>
  <si>
    <r>
      <t xml:space="preserve">3 </t>
    </r>
    <r>
      <rPr>
        <sz val="9"/>
        <color theme="1"/>
        <rFont val="Calibri"/>
        <family val="2"/>
      </rPr>
      <t>Registrert rekreasjonsfiske utgjør 675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</si>
  <si>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21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</si>
  <si>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106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</si>
</sst>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7" fillId="0" borderId="0"/>
    <xf numFmtId="49" fontId="67" fillId="0" borderId="0"/>
    <xf numFmtId="49" fontId="67" fillId="0" borderId="0"/>
    <xf numFmtId="0" fontId="67" fillId="0" borderId="0"/>
    <xf numFmtId="0" fontId="67" fillId="0" borderId="0"/>
  </cellStyleXfs>
  <cellXfs count="44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 2" xfId="2"/>
    <cellStyle name="Dårleg" xfId="18" builtinId="27" customBuiltin="1"/>
    <cellStyle name="Dårlig 2" xfId="3"/>
    <cellStyle name="Forklara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 2" xfId="5"/>
    <cellStyle name="Kontrollcelle" xfId="24" builtinId="23" customBuiltin="1"/>
    <cellStyle name="Kopla celle" xfId="23" builtinId="24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je" xfId="1" builtinId="3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 1" xfId="29" builtinId="29" customBuiltin="1"/>
    <cellStyle name="Uthevingsfarge 2" xfId="33" builtinId="33" customBuiltin="1"/>
    <cellStyle name="Uthevingsfarge 3" xfId="37" builtinId="37" customBuiltin="1"/>
    <cellStyle name="Uthevingsfarge 4" xfId="41" builtinId="41" customBuiltin="1"/>
    <cellStyle name="Uthevingsfarge 5" xfId="45" builtinId="45" customBuiltin="1"/>
    <cellStyle name="Uthevingsfarge 6" xfId="49" builtinId="49" customBuiltin="1"/>
    <cellStyle name="Utrekning" xfId="22" builtinId="22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topLeftCell="A29" zoomScaleNormal="115" workbookViewId="0">
      <selection activeCell="I51" sqref="I51"/>
    </sheetView>
  </sheetViews>
  <sheetFormatPr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42" t="s">
        <v>88</v>
      </c>
      <c r="C2" s="443"/>
      <c r="D2" s="443"/>
      <c r="E2" s="443"/>
      <c r="F2" s="443"/>
      <c r="G2" s="443"/>
      <c r="H2" s="443"/>
      <c r="I2" s="443"/>
      <c r="J2" s="443"/>
      <c r="K2" s="444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3"/>
      <c r="C7" s="434"/>
      <c r="D7" s="434"/>
      <c r="E7" s="434"/>
      <c r="F7" s="434"/>
      <c r="G7" s="434"/>
      <c r="H7" s="434"/>
      <c r="I7" s="434"/>
      <c r="J7" s="434"/>
      <c r="K7" s="435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99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120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121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26" t="s">
        <v>8</v>
      </c>
      <c r="C17" s="427"/>
      <c r="D17" s="427"/>
      <c r="E17" s="427"/>
      <c r="F17" s="427"/>
      <c r="G17" s="427"/>
      <c r="H17" s="427"/>
      <c r="I17" s="427"/>
      <c r="J17" s="427"/>
      <c r="K17" s="428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113</v>
      </c>
      <c r="F19" s="326" t="s">
        <v>123</v>
      </c>
      <c r="G19" s="326" t="s">
        <v>124</v>
      </c>
      <c r="H19" s="326" t="s">
        <v>69</v>
      </c>
      <c r="I19" s="326" t="s">
        <v>62</v>
      </c>
      <c r="J19" s="327" t="s">
        <v>125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425.1585</v>
      </c>
      <c r="G20" s="328">
        <f>G21+G22</f>
        <v>29991.064630000001</v>
      </c>
      <c r="H20" s="328"/>
      <c r="I20" s="328">
        <f>I22+I21</f>
        <v>68287.935369999992</v>
      </c>
      <c r="J20" s="329">
        <f>J22+J21</f>
        <v>33602.279170000002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422.50200000000001</v>
      </c>
      <c r="G21" s="330">
        <v>29871.15163</v>
      </c>
      <c r="H21" s="330"/>
      <c r="I21" s="330">
        <f>E21-G21</f>
        <v>67597.848369999992</v>
      </c>
      <c r="J21" s="331">
        <v>33409.918109999999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2.6564999999999999</v>
      </c>
      <c r="G22" s="332">
        <v>119.913</v>
      </c>
      <c r="H22" s="332"/>
      <c r="I22" s="330">
        <f>E22-G22</f>
        <v>690.08699999999999</v>
      </c>
      <c r="J22" s="331">
        <v>192.36106000000001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13942.836509999999</v>
      </c>
      <c r="G23" s="328">
        <f>G24+G30+G31</f>
        <v>112032.24686</v>
      </c>
      <c r="H23" s="328"/>
      <c r="I23" s="328">
        <f>I24+I30+I31</f>
        <v>92215.753140000001</v>
      </c>
      <c r="J23" s="329">
        <f>J24+J30+J31</f>
        <v>137845.23981999999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12094.20875</v>
      </c>
      <c r="G24" s="334">
        <f>G25+G26+G27+G28</f>
        <v>92330.212910000002</v>
      </c>
      <c r="H24" s="334"/>
      <c r="I24" s="334">
        <f>I25+I26+I27+I28+I29</f>
        <v>67124.787089999998</v>
      </c>
      <c r="J24" s="335">
        <f>J25+J26+J27+J28+J29</f>
        <v>112824.98233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3600.02927</v>
      </c>
      <c r="G25" s="336">
        <v>26652.016769999998</v>
      </c>
      <c r="H25" s="336"/>
      <c r="I25" s="336">
        <f>E25-G25+H25</f>
        <v>14278.983230000002</v>
      </c>
      <c r="J25" s="337">
        <v>36556.078249999999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3396.6832899999999</v>
      </c>
      <c r="G26" s="336">
        <v>28388.115559999998</v>
      </c>
      <c r="H26" s="336"/>
      <c r="I26" s="336">
        <f>E26-G26+H26</f>
        <v>11025.884440000002</v>
      </c>
      <c r="J26" s="337">
        <v>36503.446750000003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2290.0797899999998</v>
      </c>
      <c r="G27" s="336">
        <v>23176.731909999999</v>
      </c>
      <c r="H27" s="336"/>
      <c r="I27" s="336">
        <f>E27-G27+H27</f>
        <v>17097.268090000001</v>
      </c>
      <c r="J27" s="337">
        <v>25997.90958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2807.4164000000001</v>
      </c>
      <c r="G28" s="336">
        <v>14113.348669999999</v>
      </c>
      <c r="H28" s="336"/>
      <c r="I28" s="336">
        <f>E28-G28+H28</f>
        <v>11608.651330000001</v>
      </c>
      <c r="J28" s="337">
        <v>13767.54775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/>
      <c r="G29" s="336">
        <f>SUM(H25:H28)</f>
        <v>0</v>
      </c>
      <c r="H29" s="336"/>
      <c r="I29" s="336">
        <f>E29-G29</f>
        <v>13114</v>
      </c>
      <c r="J29" s="335"/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194.34522999999999</v>
      </c>
      <c r="G30" s="334">
        <v>8970.1385699999992</v>
      </c>
      <c r="H30" s="336"/>
      <c r="I30" s="402">
        <f>E30-G30</f>
        <v>16370.861430000001</v>
      </c>
      <c r="J30" s="335">
        <v>7245.6960399999998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1654.28253</v>
      </c>
      <c r="G31" s="334">
        <f>G32</f>
        <v>10731.89538</v>
      </c>
      <c r="H31" s="336"/>
      <c r="I31" s="334">
        <f>I32+I33</f>
        <v>8720.1046200000001</v>
      </c>
      <c r="J31" s="335">
        <f>J32</f>
        <v>17774.561450000001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1943.28253-F36</f>
        <v>1654.28253</v>
      </c>
      <c r="G32" s="336">
        <f>11350.89538-G36</f>
        <v>10731.89538</v>
      </c>
      <c r="H32" s="336"/>
      <c r="I32" s="336">
        <f>E32-G32+H32</f>
        <v>6880.1046200000001</v>
      </c>
      <c r="J32" s="337">
        <v>17774.561450000001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/>
      <c r="G33" s="339">
        <f>H32</f>
        <v>0</v>
      </c>
      <c r="H33" s="339"/>
      <c r="I33" s="339">
        <f t="shared" ref="I33:I38" si="0">E33-G33</f>
        <v>1840</v>
      </c>
      <c r="J33" s="340"/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6">
        <v>3000</v>
      </c>
      <c r="E34" s="396">
        <v>3000</v>
      </c>
      <c r="F34" s="341">
        <v>297.60784000000001</v>
      </c>
      <c r="G34" s="341">
        <v>925.48875999999996</v>
      </c>
      <c r="H34" s="341"/>
      <c r="I34" s="370">
        <f t="shared" si="0"/>
        <v>2074.5112399999998</v>
      </c>
      <c r="J34" s="371">
        <v>1439.58269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>
        <v>48.078220000000002</v>
      </c>
      <c r="G35" s="341">
        <v>336.04732000000001</v>
      </c>
      <c r="H35" s="320"/>
      <c r="I35" s="370">
        <f t="shared" si="0"/>
        <v>456.95267999999999</v>
      </c>
      <c r="J35" s="394">
        <v>385.01600000000002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G36-330</f>
        <v>289</v>
      </c>
      <c r="G36" s="320">
        <v>619</v>
      </c>
      <c r="H36" s="369"/>
      <c r="I36" s="370">
        <f t="shared" si="0"/>
        <v>2381</v>
      </c>
      <c r="J36" s="394"/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104.85127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">
      <c r="B38" s="119"/>
      <c r="C38" s="152" t="s">
        <v>14</v>
      </c>
      <c r="D38" s="319">
        <v>0</v>
      </c>
      <c r="E38" s="319">
        <v>0</v>
      </c>
      <c r="F38" s="320"/>
      <c r="G38" s="320">
        <v>37</v>
      </c>
      <c r="H38" s="320"/>
      <c r="I38" s="370">
        <f t="shared" si="0"/>
        <v>-37</v>
      </c>
      <c r="J38" s="394">
        <v>199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21">
        <f>D20+D23+D34+D35+D36+D37+D38</f>
        <v>333956</v>
      </c>
      <c r="E39" s="321">
        <f>E20+E23+E34+E35+E36+E37+E38</f>
        <v>316320</v>
      </c>
      <c r="F39" s="197">
        <f>F20+F23+F34+F35+F37+F38+F36</f>
        <v>15107.532339999998</v>
      </c>
      <c r="G39" s="197">
        <f>G20+G23+G34+G35+G36+G37+G38</f>
        <v>150940.84757000001</v>
      </c>
      <c r="H39" s="197">
        <f>H25+H26+H27+H28+H32</f>
        <v>0</v>
      </c>
      <c r="I39" s="302">
        <f>I20+I23+I34+I35+I36+I37+I38</f>
        <v>165379.15242999999</v>
      </c>
      <c r="J39" s="198">
        <f>J20+J23+J34+J35+J36+J37+J38</f>
        <v>180471.11768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100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25">
      <c r="B41" s="122"/>
      <c r="C41" s="132" t="s">
        <v>101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2" t="s">
        <v>126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5.75" thickBot="1" x14ac:dyDescent="0.3">
      <c r="B43" s="133"/>
      <c r="C43" s="16" t="s">
        <v>114</v>
      </c>
      <c r="D43" s="367"/>
      <c r="E43" s="367"/>
      <c r="F43" s="367"/>
      <c r="G43" s="368"/>
      <c r="H43" s="104"/>
      <c r="I43" s="104"/>
      <c r="J43" s="154"/>
      <c r="K43" s="135"/>
      <c r="L43" s="123"/>
      <c r="M43" s="123"/>
    </row>
    <row r="44" spans="1:13" ht="12" customHeight="1" thickTop="1" x14ac:dyDescent="0.25">
      <c r="B44" s="6"/>
      <c r="C44" s="217"/>
      <c r="D44" s="118"/>
      <c r="E44" s="6"/>
      <c r="F44" s="38"/>
      <c r="G44" s="6"/>
      <c r="H44" s="6"/>
      <c r="I44" s="6"/>
      <c r="J44" s="118"/>
      <c r="K44" s="6"/>
      <c r="L44" s="118"/>
      <c r="M44" s="118"/>
    </row>
    <row r="45" spans="1:13" ht="19.5" customHeight="1" thickBot="1" x14ac:dyDescent="0.3">
      <c r="B45" s="8"/>
      <c r="C45" s="63" t="s">
        <v>30</v>
      </c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7.100000000000001" customHeight="1" thickTop="1" x14ac:dyDescent="0.25">
      <c r="B46" s="433" t="s">
        <v>1</v>
      </c>
      <c r="C46" s="434"/>
      <c r="D46" s="434"/>
      <c r="E46" s="434"/>
      <c r="F46" s="434"/>
      <c r="G46" s="434"/>
      <c r="H46" s="434"/>
      <c r="I46" s="434"/>
      <c r="J46" s="434"/>
      <c r="K46" s="435"/>
      <c r="L46" s="205"/>
      <c r="M46" s="205"/>
    </row>
    <row r="47" spans="1:13" ht="12" customHeight="1" thickBot="1" x14ac:dyDescent="0.3">
      <c r="B47" s="119"/>
      <c r="C47" s="136"/>
      <c r="D47" s="137"/>
      <c r="E47" s="137"/>
      <c r="F47" s="137"/>
      <c r="G47" s="137"/>
      <c r="H47" s="118"/>
      <c r="I47" s="118"/>
      <c r="J47" s="118"/>
      <c r="K47" s="120"/>
      <c r="L47" s="118"/>
      <c r="M47" s="118"/>
    </row>
    <row r="48" spans="1:13" ht="14.1" customHeight="1" thickBot="1" x14ac:dyDescent="0.3">
      <c r="B48" s="119"/>
      <c r="C48" s="416" t="s">
        <v>2</v>
      </c>
      <c r="D48" s="417"/>
      <c r="E48" s="138"/>
      <c r="F48" s="138"/>
      <c r="G48" s="138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139" t="s">
        <v>27</v>
      </c>
      <c r="D49" s="246">
        <v>13755</v>
      </c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3</v>
      </c>
      <c r="D50" s="246">
        <v>12225</v>
      </c>
      <c r="E50" s="138"/>
      <c r="F50" s="138"/>
      <c r="G50" s="176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28</v>
      </c>
      <c r="D51" s="246">
        <v>1020</v>
      </c>
      <c r="E51" s="138"/>
      <c r="F51" s="138"/>
      <c r="G51" s="138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31</v>
      </c>
      <c r="D52" s="246">
        <f>D51+D50+D49</f>
        <v>27000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25"/>
      <c r="C53" s="140"/>
      <c r="D53" s="247"/>
      <c r="E53" s="141"/>
      <c r="F53" s="141"/>
      <c r="G53" s="141"/>
      <c r="H53" s="126"/>
      <c r="I53" s="126"/>
      <c r="J53" s="126"/>
      <c r="K53" s="127"/>
      <c r="L53" s="118"/>
      <c r="M53" s="118"/>
    </row>
    <row r="54" spans="2:13" ht="17.100000000000001" customHeight="1" thickBot="1" x14ac:dyDescent="0.3">
      <c r="B54" s="426" t="s">
        <v>8</v>
      </c>
      <c r="C54" s="427"/>
      <c r="D54" s="427"/>
      <c r="E54" s="427"/>
      <c r="F54" s="427"/>
      <c r="G54" s="427"/>
      <c r="H54" s="427"/>
      <c r="I54" s="427"/>
      <c r="J54" s="427"/>
      <c r="K54" s="428"/>
      <c r="L54" s="205"/>
      <c r="M54" s="205"/>
    </row>
    <row r="55" spans="2:13" s="3" customFormat="1" ht="63.75" thickBot="1" x14ac:dyDescent="0.3">
      <c r="B55" s="142"/>
      <c r="C55" s="178" t="s">
        <v>19</v>
      </c>
      <c r="D55" s="196" t="s">
        <v>20</v>
      </c>
      <c r="E55" s="194" t="str">
        <f>F19</f>
        <v>LANDET KVANTUM UKE 12</v>
      </c>
      <c r="F55" s="194" t="str">
        <f>G19</f>
        <v>LANDET KVANTUM T.O.M UKE 12</v>
      </c>
      <c r="G55" s="194" t="str">
        <f>I19</f>
        <v>RESTKVOTER</v>
      </c>
      <c r="H55" s="195" t="str">
        <f>J19</f>
        <v>LANDET KVANTUM T.O.M. UKE 12 2018</v>
      </c>
      <c r="I55" s="143"/>
      <c r="J55" s="143"/>
      <c r="K55" s="144"/>
      <c r="L55" s="143"/>
      <c r="M55" s="143"/>
    </row>
    <row r="56" spans="2:13" ht="14.1" customHeight="1" x14ac:dyDescent="0.25">
      <c r="B56" s="145"/>
      <c r="C56" s="372" t="s">
        <v>32</v>
      </c>
      <c r="D56" s="429">
        <v>5376</v>
      </c>
      <c r="E56" s="382">
        <v>0.75075000000000003</v>
      </c>
      <c r="F56" s="347">
        <v>219.81222</v>
      </c>
      <c r="G56" s="431">
        <f>D56-F56-F57</f>
        <v>4923.7747600000002</v>
      </c>
      <c r="H56" s="380">
        <v>159.87906000000001</v>
      </c>
      <c r="I56" s="160"/>
      <c r="J56" s="160"/>
      <c r="K56" s="188"/>
      <c r="L56" s="105"/>
      <c r="M56" s="105"/>
    </row>
    <row r="57" spans="2:13" ht="14.1" customHeight="1" x14ac:dyDescent="0.25">
      <c r="B57" s="145"/>
      <c r="C57" s="146" t="s">
        <v>29</v>
      </c>
      <c r="D57" s="430"/>
      <c r="E57" s="373">
        <v>64.567499999999995</v>
      </c>
      <c r="F57" s="387">
        <v>232.41301999999999</v>
      </c>
      <c r="G57" s="432"/>
      <c r="H57" s="349">
        <v>237.73927</v>
      </c>
      <c r="I57" s="160"/>
      <c r="J57" s="160"/>
      <c r="K57" s="188"/>
      <c r="L57" s="105"/>
      <c r="M57" s="105"/>
    </row>
    <row r="58" spans="2:13" ht="14.1" customHeight="1" thickBot="1" x14ac:dyDescent="0.3">
      <c r="B58" s="145"/>
      <c r="C58" s="147" t="s">
        <v>78</v>
      </c>
      <c r="D58" s="396">
        <v>200</v>
      </c>
      <c r="E58" s="383">
        <v>0.77495000000000003</v>
      </c>
      <c r="F58" s="389">
        <v>15.10003</v>
      </c>
      <c r="G58" s="397">
        <f>D58-F58</f>
        <v>184.89997</v>
      </c>
      <c r="H58" s="301">
        <v>23.254899999999999</v>
      </c>
      <c r="I58" s="160"/>
      <c r="J58" s="160"/>
      <c r="K58" s="188"/>
      <c r="L58" s="105"/>
      <c r="M58" s="105"/>
    </row>
    <row r="59" spans="2:13" s="97" customFormat="1" ht="15.6" customHeight="1" x14ac:dyDescent="0.25">
      <c r="B59" s="161"/>
      <c r="C59" s="148" t="s">
        <v>58</v>
      </c>
      <c r="D59" s="348">
        <v>8063</v>
      </c>
      <c r="E59" s="384">
        <f>E60+E61+E62</f>
        <v>3.1756000000000002</v>
      </c>
      <c r="F59" s="347">
        <f>F60+F61+F62</f>
        <v>25.548859999999998</v>
      </c>
      <c r="G59" s="387">
        <f>D59-F59</f>
        <v>8037.4511400000001</v>
      </c>
      <c r="H59" s="350">
        <f>H60+H61+H62</f>
        <v>47.605140000000006</v>
      </c>
      <c r="I59" s="162"/>
      <c r="J59" s="162"/>
      <c r="K59" s="188"/>
      <c r="L59" s="105"/>
      <c r="M59" s="105"/>
    </row>
    <row r="60" spans="2:13" s="22" customFormat="1" ht="14.1" customHeight="1" x14ac:dyDescent="0.25">
      <c r="B60" s="149"/>
      <c r="C60" s="150" t="s">
        <v>33</v>
      </c>
      <c r="D60" s="240"/>
      <c r="E60" s="374">
        <v>0.48599999999999999</v>
      </c>
      <c r="F60" s="359">
        <v>2.8489599999999999</v>
      </c>
      <c r="G60" s="359"/>
      <c r="H60" s="360">
        <v>9.7881999999999998</v>
      </c>
      <c r="I60" s="151"/>
      <c r="J60" s="151"/>
      <c r="K60" s="188"/>
      <c r="L60" s="105"/>
      <c r="M60" s="105"/>
    </row>
    <row r="61" spans="2:13" s="22" customFormat="1" ht="14.1" customHeight="1" x14ac:dyDescent="0.25">
      <c r="B61" s="149"/>
      <c r="C61" s="150" t="s">
        <v>34</v>
      </c>
      <c r="D61" s="240"/>
      <c r="E61" s="374">
        <v>2.0257999999999998</v>
      </c>
      <c r="F61" s="359">
        <v>14.028700000000001</v>
      </c>
      <c r="G61" s="359"/>
      <c r="H61" s="360">
        <v>27.158550000000002</v>
      </c>
      <c r="I61" s="175"/>
      <c r="J61" s="175"/>
      <c r="K61" s="188"/>
      <c r="L61" s="105"/>
      <c r="M61" s="105"/>
    </row>
    <row r="62" spans="2:13" s="22" customFormat="1" ht="14.1" customHeight="1" thickBot="1" x14ac:dyDescent="0.3">
      <c r="B62" s="149"/>
      <c r="C62" s="224" t="s">
        <v>35</v>
      </c>
      <c r="D62" s="241"/>
      <c r="E62" s="375">
        <v>0.66379999999999995</v>
      </c>
      <c r="F62" s="376">
        <v>8.6712000000000007</v>
      </c>
      <c r="G62" s="376"/>
      <c r="H62" s="381">
        <v>10.658390000000001</v>
      </c>
      <c r="I62" s="175"/>
      <c r="J62" s="175"/>
      <c r="K62" s="188"/>
      <c r="L62" s="105"/>
      <c r="M62" s="105"/>
    </row>
    <row r="63" spans="2:13" ht="14.1" customHeight="1" thickBot="1" x14ac:dyDescent="0.3">
      <c r="B63" s="119"/>
      <c r="C63" s="152" t="s">
        <v>36</v>
      </c>
      <c r="D63" s="226">
        <v>116</v>
      </c>
      <c r="E63" s="385"/>
      <c r="F63" s="378">
        <v>6.4350000000000004E-2</v>
      </c>
      <c r="G63" s="378">
        <f>D63-F63</f>
        <v>115.93565</v>
      </c>
      <c r="H63" s="231"/>
      <c r="I63" s="156"/>
      <c r="J63" s="156"/>
      <c r="K63" s="188"/>
      <c r="L63" s="105"/>
      <c r="M63" s="105"/>
    </row>
    <row r="64" spans="2:13" ht="14.1" customHeight="1" thickBot="1" x14ac:dyDescent="0.3">
      <c r="B64" s="119"/>
      <c r="C64" s="152" t="s">
        <v>14</v>
      </c>
      <c r="D64" s="225"/>
      <c r="E64" s="386"/>
      <c r="F64" s="388"/>
      <c r="G64" s="388"/>
      <c r="H64" s="297"/>
      <c r="I64" s="156"/>
      <c r="J64" s="156"/>
      <c r="K64" s="188"/>
      <c r="L64" s="105"/>
      <c r="M64" s="105"/>
    </row>
    <row r="65" spans="2:13" s="3" customFormat="1" ht="16.5" customHeight="1" thickBot="1" x14ac:dyDescent="0.3">
      <c r="B65" s="117"/>
      <c r="C65" s="179" t="s">
        <v>9</v>
      </c>
      <c r="D65" s="186">
        <f>D56+D58+D59+D63</f>
        <v>13755</v>
      </c>
      <c r="E65" s="302">
        <f>E56+E57+E58+E59+E63+E64</f>
        <v>69.268799999999999</v>
      </c>
      <c r="F65" s="200">
        <f>F56+F57+F58+F59+F63+F64</f>
        <v>492.93847999999997</v>
      </c>
      <c r="G65" s="200">
        <f>D65-F65</f>
        <v>13262.061519999999</v>
      </c>
      <c r="H65" s="208">
        <f>H56+H57+H58+H59+H63+H64</f>
        <v>468.47837000000004</v>
      </c>
      <c r="I65" s="172"/>
      <c r="J65" s="172"/>
      <c r="K65" s="188"/>
      <c r="L65" s="105"/>
      <c r="M65" s="105"/>
    </row>
    <row r="66" spans="2:13" s="3" customFormat="1" ht="19.149999999999999" customHeight="1" thickBot="1" x14ac:dyDescent="0.3">
      <c r="B66" s="157"/>
      <c r="C66" s="441" t="s">
        <v>102</v>
      </c>
      <c r="D66" s="441"/>
      <c r="E66" s="441"/>
      <c r="F66" s="441"/>
      <c r="G66" s="441"/>
      <c r="H66" s="174"/>
      <c r="I66" s="158"/>
      <c r="J66" s="158"/>
      <c r="K66" s="159"/>
      <c r="L66" s="4"/>
      <c r="M66" s="4"/>
    </row>
    <row r="67" spans="2:13" ht="12" customHeight="1" thickTop="1" x14ac:dyDescent="0.25">
      <c r="B67" s="6"/>
      <c r="C67" s="33"/>
      <c r="D67" s="34"/>
      <c r="E67" s="34"/>
      <c r="F67" s="34"/>
      <c r="G67" s="34"/>
      <c r="H67" s="38"/>
      <c r="I67" s="6"/>
      <c r="J67" s="118"/>
      <c r="K67" s="6"/>
      <c r="L67" s="118"/>
      <c r="M67" s="118"/>
    </row>
    <row r="68" spans="2:13" ht="12" customHeight="1" x14ac:dyDescent="0.25">
      <c r="B68" s="6"/>
      <c r="C68" s="33"/>
      <c r="D68" s="34"/>
      <c r="E68" s="34"/>
      <c r="F68" s="34"/>
      <c r="G68" s="34"/>
      <c r="H68" s="6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7.100000000000001" customHeight="1" thickBot="1" x14ac:dyDescent="0.3">
      <c r="B70" s="7"/>
      <c r="C70" s="62" t="s">
        <v>26</v>
      </c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7.100000000000001" customHeight="1" thickTop="1" x14ac:dyDescent="0.25">
      <c r="B71" s="433" t="s">
        <v>1</v>
      </c>
      <c r="C71" s="434"/>
      <c r="D71" s="434"/>
      <c r="E71" s="434"/>
      <c r="F71" s="434"/>
      <c r="G71" s="434"/>
      <c r="H71" s="434"/>
      <c r="I71" s="434"/>
      <c r="J71" s="434"/>
      <c r="K71" s="435"/>
      <c r="L71" s="205"/>
      <c r="M71" s="205"/>
    </row>
    <row r="72" spans="2:13" ht="4.5" customHeight="1" thickBot="1" x14ac:dyDescent="0.3">
      <c r="B72" s="119"/>
      <c r="C72" s="118"/>
      <c r="D72" s="118"/>
      <c r="E72" s="118"/>
      <c r="F72" s="118"/>
      <c r="G72" s="118"/>
      <c r="H72" s="118"/>
      <c r="I72" s="118"/>
      <c r="J72" s="118"/>
      <c r="K72" s="120"/>
      <c r="L72" s="118"/>
      <c r="M72" s="118"/>
    </row>
    <row r="73" spans="2:13" ht="14.1" customHeight="1" thickBot="1" x14ac:dyDescent="0.3">
      <c r="B73" s="117"/>
      <c r="C73" s="424" t="s">
        <v>2</v>
      </c>
      <c r="D73" s="425"/>
      <c r="E73" s="424" t="s">
        <v>20</v>
      </c>
      <c r="F73" s="436"/>
      <c r="G73" s="424" t="s">
        <v>21</v>
      </c>
      <c r="H73" s="425"/>
      <c r="I73" s="156"/>
      <c r="J73" s="156"/>
      <c r="K73" s="115"/>
      <c r="L73" s="136"/>
      <c r="M73" s="136"/>
    </row>
    <row r="74" spans="2:13" ht="15" x14ac:dyDescent="0.25">
      <c r="B74" s="248"/>
      <c r="C74" s="165" t="s">
        <v>27</v>
      </c>
      <c r="D74" s="169">
        <v>85080</v>
      </c>
      <c r="E74" s="249" t="s">
        <v>5</v>
      </c>
      <c r="F74" s="242">
        <v>33444</v>
      </c>
      <c r="G74" s="250" t="s">
        <v>25</v>
      </c>
      <c r="H74" s="242">
        <v>10235</v>
      </c>
      <c r="I74" s="166"/>
      <c r="J74" s="166"/>
      <c r="K74" s="251"/>
      <c r="L74" s="292"/>
      <c r="M74" s="136"/>
    </row>
    <row r="75" spans="2:13" ht="15" x14ac:dyDescent="0.25">
      <c r="B75" s="248"/>
      <c r="C75" s="165" t="s">
        <v>3</v>
      </c>
      <c r="D75" s="169">
        <v>76080</v>
      </c>
      <c r="E75" s="252" t="s">
        <v>6</v>
      </c>
      <c r="F75" s="169">
        <v>49304</v>
      </c>
      <c r="G75" s="250" t="s">
        <v>80</v>
      </c>
      <c r="H75" s="169">
        <v>37965</v>
      </c>
      <c r="I75" s="166"/>
      <c r="J75" s="166"/>
      <c r="K75" s="251"/>
      <c r="L75" s="292"/>
      <c r="M75" s="136"/>
    </row>
    <row r="76" spans="2:13" ht="18" thickBot="1" x14ac:dyDescent="0.3">
      <c r="B76" s="248"/>
      <c r="C76" s="165" t="s">
        <v>120</v>
      </c>
      <c r="D76" s="169">
        <v>10840</v>
      </c>
      <c r="E76" s="165" t="s">
        <v>99</v>
      </c>
      <c r="F76" s="169">
        <v>2332</v>
      </c>
      <c r="G76" s="250" t="s">
        <v>81</v>
      </c>
      <c r="H76" s="169">
        <v>1104</v>
      </c>
      <c r="I76" s="166"/>
      <c r="J76" s="166"/>
      <c r="K76" s="251"/>
      <c r="L76" s="292"/>
      <c r="M76" s="136"/>
    </row>
    <row r="77" spans="2:13" ht="14.1" customHeight="1" thickBot="1" x14ac:dyDescent="0.3">
      <c r="B77" s="248"/>
      <c r="C77" s="121" t="s">
        <v>31</v>
      </c>
      <c r="D77" s="170">
        <f>SUM(D74:D76)</f>
        <v>172000</v>
      </c>
      <c r="E77" s="121" t="s">
        <v>7</v>
      </c>
      <c r="F77" s="170">
        <f>SUM(F74:F76)</f>
        <v>85080</v>
      </c>
      <c r="G77" s="121" t="s">
        <v>6</v>
      </c>
      <c r="H77" s="170">
        <f>SUM(H74:H76)</f>
        <v>49304</v>
      </c>
      <c r="I77" s="166"/>
      <c r="J77" s="166"/>
      <c r="K77" s="253"/>
      <c r="L77" s="256"/>
      <c r="M77" s="118"/>
    </row>
    <row r="78" spans="2:13" ht="12" customHeight="1" x14ac:dyDescent="0.25">
      <c r="B78" s="248"/>
      <c r="C78" s="313" t="s">
        <v>122</v>
      </c>
      <c r="D78" s="201"/>
      <c r="E78" s="201"/>
      <c r="F78" s="201"/>
      <c r="G78" s="201"/>
      <c r="H78" s="201"/>
      <c r="I78" s="255"/>
      <c r="J78" s="256"/>
      <c r="K78" s="253"/>
      <c r="L78" s="256"/>
      <c r="M78" s="118"/>
    </row>
    <row r="79" spans="2:13" ht="14.25" customHeight="1" x14ac:dyDescent="0.25">
      <c r="B79" s="248"/>
      <c r="C79" s="440"/>
      <c r="D79" s="440"/>
      <c r="E79" s="440"/>
      <c r="F79" s="440"/>
      <c r="G79" s="440"/>
      <c r="H79" s="440"/>
      <c r="I79" s="255"/>
      <c r="J79" s="256"/>
      <c r="K79" s="253"/>
      <c r="L79" s="256"/>
      <c r="M79" s="118"/>
    </row>
    <row r="80" spans="2:13" ht="6" customHeight="1" thickBot="1" x14ac:dyDescent="0.3">
      <c r="B80" s="248"/>
      <c r="C80" s="440"/>
      <c r="D80" s="440"/>
      <c r="E80" s="440"/>
      <c r="F80" s="440"/>
      <c r="G80" s="440"/>
      <c r="H80" s="440"/>
      <c r="I80" s="256"/>
      <c r="J80" s="256"/>
      <c r="K80" s="253"/>
      <c r="L80" s="256"/>
      <c r="M80" s="118"/>
    </row>
    <row r="81" spans="1:13" ht="14.1" customHeight="1" x14ac:dyDescent="0.25">
      <c r="B81" s="437" t="s">
        <v>8</v>
      </c>
      <c r="C81" s="438"/>
      <c r="D81" s="438"/>
      <c r="E81" s="438"/>
      <c r="F81" s="438"/>
      <c r="G81" s="438"/>
      <c r="H81" s="438"/>
      <c r="I81" s="438"/>
      <c r="J81" s="438"/>
      <c r="K81" s="439"/>
      <c r="L81" s="293"/>
      <c r="M81" s="205"/>
    </row>
    <row r="82" spans="1:13" ht="5.25" customHeight="1" thickBot="1" x14ac:dyDescent="0.3">
      <c r="B82" s="9"/>
      <c r="C82" s="14"/>
      <c r="D82" s="6"/>
      <c r="E82" s="6"/>
      <c r="F82" s="61"/>
      <c r="G82" s="6"/>
      <c r="H82" s="6"/>
      <c r="I82" s="6"/>
      <c r="J82" s="118"/>
      <c r="K82" s="10"/>
      <c r="L82" s="118"/>
      <c r="M82" s="118"/>
    </row>
    <row r="83" spans="1:13" ht="48.75" customHeight="1" thickBot="1" x14ac:dyDescent="0.3">
      <c r="A83" s="120"/>
      <c r="B83" s="118"/>
      <c r="C83" s="178" t="s">
        <v>19</v>
      </c>
      <c r="D83" s="325" t="s">
        <v>70</v>
      </c>
      <c r="E83" s="325" t="s">
        <v>115</v>
      </c>
      <c r="F83" s="194" t="str">
        <f>F19</f>
        <v>LANDET KVANTUM UKE 12</v>
      </c>
      <c r="G83" s="194" t="str">
        <f>G19</f>
        <v>LANDET KVANTUM T.O.M UKE 12</v>
      </c>
      <c r="H83" s="194" t="str">
        <f>I19</f>
        <v>RESTKVOTER</v>
      </c>
      <c r="I83" s="195" t="str">
        <f>J19</f>
        <v>LANDET KVANTUM T.O.M. UKE 12 2018</v>
      </c>
      <c r="J83" s="118"/>
      <c r="K83" s="10"/>
      <c r="L83" s="118"/>
      <c r="M83" s="118"/>
    </row>
    <row r="84" spans="1:13" ht="14.1" customHeight="1" x14ac:dyDescent="0.25">
      <c r="A84" s="120"/>
      <c r="B84" s="118"/>
      <c r="C84" s="343" t="s">
        <v>16</v>
      </c>
      <c r="D84" s="314">
        <f>D86+D85</f>
        <v>34056</v>
      </c>
      <c r="E84" s="314">
        <f>E86+E85</f>
        <v>35182</v>
      </c>
      <c r="F84" s="328">
        <f>F86+F85</f>
        <v>1615.54171</v>
      </c>
      <c r="G84" s="328">
        <f>G85+G86</f>
        <v>15431.070740000001</v>
      </c>
      <c r="H84" s="328">
        <f>H85+H86</f>
        <v>19750.929260000001</v>
      </c>
      <c r="I84" s="329">
        <f>I85+I86</f>
        <v>20373.669409999999</v>
      </c>
      <c r="J84" s="156"/>
      <c r="K84" s="128"/>
      <c r="L84" s="156"/>
      <c r="M84" s="156"/>
    </row>
    <row r="85" spans="1:13" ht="14.1" customHeight="1" x14ac:dyDescent="0.25">
      <c r="A85" s="120"/>
      <c r="B85" s="118"/>
      <c r="C85" s="260" t="s">
        <v>12</v>
      </c>
      <c r="D85" s="315">
        <v>33306</v>
      </c>
      <c r="E85" s="315">
        <v>34357</v>
      </c>
      <c r="F85" s="330">
        <v>1611.2829099999999</v>
      </c>
      <c r="G85" s="330">
        <v>15338.438340000001</v>
      </c>
      <c r="H85" s="330">
        <f>E85-G85</f>
        <v>19018.561659999999</v>
      </c>
      <c r="I85" s="331">
        <v>20069.81971</v>
      </c>
      <c r="J85" s="156"/>
      <c r="K85" s="128"/>
      <c r="L85" s="156"/>
      <c r="M85" s="156"/>
    </row>
    <row r="86" spans="1:13" ht="15.75" thickBot="1" x14ac:dyDescent="0.3">
      <c r="A86" s="120"/>
      <c r="B86" s="118"/>
      <c r="C86" s="344" t="s">
        <v>11</v>
      </c>
      <c r="D86" s="324">
        <v>750</v>
      </c>
      <c r="E86" s="324">
        <v>825</v>
      </c>
      <c r="F86" s="332">
        <v>4.2587999999999999</v>
      </c>
      <c r="G86" s="332">
        <v>92.632400000000004</v>
      </c>
      <c r="H86" s="332">
        <f>E86-G86</f>
        <v>732.36760000000004</v>
      </c>
      <c r="I86" s="333">
        <v>303.84969999999998</v>
      </c>
      <c r="J86" s="156"/>
      <c r="K86" s="128"/>
      <c r="L86" s="156"/>
      <c r="M86" s="156"/>
    </row>
    <row r="87" spans="1:13" ht="14.1" customHeight="1" x14ac:dyDescent="0.25">
      <c r="A87" s="120"/>
      <c r="B87" s="4"/>
      <c r="C87" s="259" t="s">
        <v>17</v>
      </c>
      <c r="D87" s="314">
        <f t="shared" ref="D87" si="1">D88+D93+D94</f>
        <v>52020</v>
      </c>
      <c r="E87" s="314">
        <f t="shared" ref="E87:I87" si="2">E88+E93+E94</f>
        <v>60417</v>
      </c>
      <c r="F87" s="328">
        <f t="shared" si="2"/>
        <v>848.12396999999987</v>
      </c>
      <c r="G87" s="328">
        <f t="shared" si="2"/>
        <v>14780.978350000001</v>
      </c>
      <c r="H87" s="328">
        <f>H88+H93+H94</f>
        <v>45636.021650000002</v>
      </c>
      <c r="I87" s="329">
        <f t="shared" si="2"/>
        <v>16128.8496</v>
      </c>
      <c r="J87" s="156"/>
      <c r="K87" s="128"/>
      <c r="L87" s="156"/>
      <c r="M87" s="156"/>
    </row>
    <row r="88" spans="1:13" ht="15.75" customHeight="1" x14ac:dyDescent="0.25">
      <c r="A88" s="120"/>
      <c r="B88" s="39"/>
      <c r="C88" s="266" t="s">
        <v>82</v>
      </c>
      <c r="D88" s="316">
        <f t="shared" ref="D88" si="3">D89+D90+D91+D92</f>
        <v>40422</v>
      </c>
      <c r="E88" s="316">
        <f t="shared" ref="E88:I88" si="4">E89+E90+E91+E92</f>
        <v>48373</v>
      </c>
      <c r="F88" s="334">
        <f t="shared" si="4"/>
        <v>698.39182999999991</v>
      </c>
      <c r="G88" s="334">
        <f t="shared" si="4"/>
        <v>9196.9037800000006</v>
      </c>
      <c r="H88" s="334">
        <f>H89+H90+H91+H92</f>
        <v>39176.096220000007</v>
      </c>
      <c r="I88" s="335">
        <f t="shared" si="4"/>
        <v>10968.67931</v>
      </c>
      <c r="J88" s="156"/>
      <c r="K88" s="128"/>
      <c r="L88" s="156"/>
      <c r="M88" s="156"/>
    </row>
    <row r="89" spans="1:13" ht="14.1" customHeight="1" x14ac:dyDescent="0.25">
      <c r="A89" s="115"/>
      <c r="B89" s="136"/>
      <c r="C89" s="265" t="s">
        <v>22</v>
      </c>
      <c r="D89" s="317">
        <v>11464</v>
      </c>
      <c r="E89" s="317">
        <v>13723</v>
      </c>
      <c r="F89" s="336">
        <v>78.724279999999993</v>
      </c>
      <c r="G89" s="336">
        <v>2331.6442400000001</v>
      </c>
      <c r="H89" s="336">
        <f t="shared" ref="H89:H97" si="5">E89-G89</f>
        <v>11391.35576</v>
      </c>
      <c r="I89" s="337">
        <v>3167.3322199999998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23</v>
      </c>
      <c r="D90" s="317">
        <v>11232</v>
      </c>
      <c r="E90" s="317">
        <v>13352</v>
      </c>
      <c r="F90" s="336">
        <v>389.06405000000001</v>
      </c>
      <c r="G90" s="336">
        <v>3571.2556199999999</v>
      </c>
      <c r="H90" s="336">
        <f t="shared" si="5"/>
        <v>9780.7443800000001</v>
      </c>
      <c r="I90" s="337">
        <v>4377.4936399999997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24</v>
      </c>
      <c r="D91" s="317">
        <v>11417</v>
      </c>
      <c r="E91" s="317">
        <v>13718</v>
      </c>
      <c r="F91" s="336">
        <v>170.25229999999999</v>
      </c>
      <c r="G91" s="336">
        <v>2961.1439</v>
      </c>
      <c r="H91" s="336">
        <f t="shared" si="5"/>
        <v>10756.856100000001</v>
      </c>
      <c r="I91" s="337">
        <v>2918.0846700000002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84</v>
      </c>
      <c r="D92" s="317">
        <v>6309</v>
      </c>
      <c r="E92" s="317">
        <v>7580</v>
      </c>
      <c r="F92" s="336">
        <v>60.351199999999999</v>
      </c>
      <c r="G92" s="336">
        <v>332.86002000000002</v>
      </c>
      <c r="H92" s="336">
        <f t="shared" si="5"/>
        <v>7247.1399799999999</v>
      </c>
      <c r="I92" s="337">
        <v>505.76877999999999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6" t="s">
        <v>29</v>
      </c>
      <c r="D93" s="316">
        <v>10414</v>
      </c>
      <c r="E93" s="316">
        <v>10091</v>
      </c>
      <c r="F93" s="334">
        <v>118.71839</v>
      </c>
      <c r="G93" s="334">
        <v>5046.0008200000002</v>
      </c>
      <c r="H93" s="334">
        <f t="shared" si="5"/>
        <v>5044.9991799999998</v>
      </c>
      <c r="I93" s="335">
        <v>4338.5617099999999</v>
      </c>
      <c r="J93" s="156"/>
      <c r="K93" s="128"/>
      <c r="L93" s="156"/>
      <c r="M93" s="156"/>
    </row>
    <row r="94" spans="1:13" ht="14.1" customHeight="1" thickBot="1" x14ac:dyDescent="0.3">
      <c r="A94" s="120"/>
      <c r="B94" s="39"/>
      <c r="C94" s="267" t="s">
        <v>81</v>
      </c>
      <c r="D94" s="322">
        <v>1184</v>
      </c>
      <c r="E94" s="322">
        <v>1953</v>
      </c>
      <c r="F94" s="345">
        <v>31.013750000000002</v>
      </c>
      <c r="G94" s="345">
        <v>538.07375000000002</v>
      </c>
      <c r="H94" s="345">
        <f t="shared" si="5"/>
        <v>1414.92625</v>
      </c>
      <c r="I94" s="346">
        <v>821.60857999999996</v>
      </c>
      <c r="J94" s="156"/>
      <c r="K94" s="128"/>
      <c r="L94" s="156"/>
      <c r="M94" s="156"/>
    </row>
    <row r="95" spans="1:13" ht="15.75" thickBot="1" x14ac:dyDescent="0.3">
      <c r="A95" s="120"/>
      <c r="B95" s="39"/>
      <c r="C95" s="173" t="s">
        <v>13</v>
      </c>
      <c r="D95" s="396">
        <v>313</v>
      </c>
      <c r="E95" s="396">
        <v>313</v>
      </c>
      <c r="F95" s="341">
        <v>6.4920000000000005E-2</v>
      </c>
      <c r="G95" s="341">
        <v>16.84356</v>
      </c>
      <c r="H95" s="341">
        <f t="shared" si="5"/>
        <v>296.15643999999998</v>
      </c>
      <c r="I95" s="342">
        <v>11.92764</v>
      </c>
      <c r="J95" s="156"/>
      <c r="K95" s="128"/>
      <c r="L95" s="156"/>
      <c r="M95" s="156"/>
    </row>
    <row r="96" spans="1:13" ht="18" thickBot="1" x14ac:dyDescent="0.3">
      <c r="A96" s="120"/>
      <c r="B96" s="118"/>
      <c r="C96" s="173" t="s">
        <v>61</v>
      </c>
      <c r="D96" s="319">
        <v>300</v>
      </c>
      <c r="E96" s="319">
        <v>300</v>
      </c>
      <c r="F96" s="320">
        <v>3.7038500000000001</v>
      </c>
      <c r="G96" s="320">
        <v>300</v>
      </c>
      <c r="H96" s="320">
        <f t="shared" si="5"/>
        <v>0</v>
      </c>
      <c r="I96" s="323">
        <v>300</v>
      </c>
      <c r="J96" s="156"/>
      <c r="K96" s="128"/>
      <c r="L96" s="156"/>
      <c r="M96" s="156"/>
    </row>
    <row r="97" spans="1:13" ht="16.5" customHeight="1" thickBot="1" x14ac:dyDescent="0.3">
      <c r="A97" s="120"/>
      <c r="B97" s="118"/>
      <c r="C97" s="258" t="s">
        <v>14</v>
      </c>
      <c r="D97" s="319"/>
      <c r="E97" s="319"/>
      <c r="F97" s="320">
        <v>1</v>
      </c>
      <c r="G97" s="320">
        <v>25</v>
      </c>
      <c r="H97" s="320">
        <f t="shared" si="5"/>
        <v>-25</v>
      </c>
      <c r="I97" s="323">
        <v>76</v>
      </c>
      <c r="J97" s="156"/>
      <c r="K97" s="128"/>
      <c r="L97" s="156"/>
      <c r="M97" s="156"/>
    </row>
    <row r="98" spans="1:13" ht="16.5" thickBot="1" x14ac:dyDescent="0.3">
      <c r="A98" s="120"/>
      <c r="B98" s="118"/>
      <c r="C98" s="179" t="s">
        <v>9</v>
      </c>
      <c r="D98" s="321">
        <f>D84+D87+D95+D96+D97</f>
        <v>86689</v>
      </c>
      <c r="E98" s="321">
        <f>E84+E87+E95+E96+E97</f>
        <v>96212</v>
      </c>
      <c r="F98" s="395">
        <f t="shared" ref="F98:G98" si="6">F84+F87+F95+F96+F97</f>
        <v>2468.4344499999997</v>
      </c>
      <c r="G98" s="395">
        <f t="shared" si="6"/>
        <v>30553.892650000002</v>
      </c>
      <c r="H98" s="222">
        <f>H84+H87+H95+H96+H97</f>
        <v>65658.107350000006</v>
      </c>
      <c r="I98" s="198">
        <f>I84+I87+I95+I96+I97</f>
        <v>36890.446649999998</v>
      </c>
      <c r="J98" s="156"/>
      <c r="K98" s="128"/>
      <c r="L98" s="156"/>
      <c r="M98" s="156"/>
    </row>
    <row r="99" spans="1:13" ht="15" x14ac:dyDescent="0.25">
      <c r="A99" s="120"/>
      <c r="B99" s="118"/>
      <c r="C99" s="123" t="s">
        <v>103</v>
      </c>
      <c r="D99" s="180"/>
      <c r="E99" s="180"/>
      <c r="F99" s="181"/>
      <c r="G99" s="181"/>
      <c r="H99" s="182"/>
      <c r="I99" s="163"/>
      <c r="J99" s="156"/>
      <c r="K99" s="128"/>
      <c r="L99" s="156"/>
      <c r="M99" s="156"/>
    </row>
    <row r="100" spans="1:13" ht="13.5" customHeight="1" x14ac:dyDescent="0.25">
      <c r="B100" s="13"/>
      <c r="C100" s="202" t="s">
        <v>127</v>
      </c>
      <c r="D100" s="131"/>
      <c r="E100" s="131"/>
      <c r="F100" s="171"/>
      <c r="G100" s="171"/>
      <c r="H100" s="163"/>
      <c r="I100" s="163"/>
      <c r="J100" s="163"/>
      <c r="K100" s="15"/>
      <c r="L100" s="123"/>
      <c r="M100" s="123"/>
    </row>
    <row r="101" spans="1:13" ht="15.75" thickBot="1" x14ac:dyDescent="0.3">
      <c r="B101" s="24"/>
      <c r="C101" s="203" t="s">
        <v>116</v>
      </c>
      <c r="D101" s="203"/>
      <c r="E101" s="203"/>
      <c r="F101" s="203"/>
      <c r="G101" s="103"/>
      <c r="H101" s="103"/>
      <c r="I101" s="25"/>
      <c r="J101" s="134"/>
      <c r="K101" s="26"/>
      <c r="L101" s="123"/>
      <c r="M101" s="123"/>
    </row>
    <row r="102" spans="1:13" ht="8.25" customHeight="1" thickTop="1" x14ac:dyDescent="0.25">
      <c r="B102" s="14"/>
      <c r="C102" s="14"/>
      <c r="D102" s="14"/>
      <c r="E102" s="14"/>
      <c r="F102" s="14"/>
      <c r="G102" s="14"/>
      <c r="H102" s="14"/>
      <c r="I102" s="14"/>
      <c r="J102" s="123"/>
      <c r="K102" s="14"/>
      <c r="L102" s="123"/>
      <c r="M102" s="123"/>
    </row>
    <row r="103" spans="1:13" s="40" customFormat="1" ht="14.25" customHeight="1" thickBot="1" x14ac:dyDescent="0.3">
      <c r="A103" s="79"/>
      <c r="C103" s="63" t="s">
        <v>37</v>
      </c>
      <c r="I103" s="79"/>
      <c r="J103" s="79"/>
      <c r="L103" s="79"/>
      <c r="M103" s="79"/>
    </row>
    <row r="104" spans="1:13" ht="17.100000000000001" customHeight="1" thickTop="1" x14ac:dyDescent="0.25">
      <c r="B104" s="433" t="s">
        <v>1</v>
      </c>
      <c r="C104" s="434"/>
      <c r="D104" s="434"/>
      <c r="E104" s="434"/>
      <c r="F104" s="434"/>
      <c r="G104" s="434"/>
      <c r="H104" s="434"/>
      <c r="I104" s="434"/>
      <c r="J104" s="434"/>
      <c r="K104" s="435"/>
      <c r="L104" s="205"/>
      <c r="M104" s="205"/>
    </row>
    <row r="105" spans="1:13" ht="6" customHeight="1" thickBot="1" x14ac:dyDescent="0.3">
      <c r="B105" s="9"/>
      <c r="C105" s="6"/>
      <c r="D105" s="6"/>
      <c r="E105" s="6"/>
      <c r="F105" s="6"/>
      <c r="G105" s="6"/>
      <c r="H105" s="41"/>
      <c r="I105" s="80"/>
      <c r="J105" s="80"/>
      <c r="K105" s="42"/>
      <c r="L105" s="80"/>
      <c r="M105" s="80"/>
    </row>
    <row r="106" spans="1:13" ht="14.1" customHeight="1" thickBot="1" x14ac:dyDescent="0.3">
      <c r="B106" s="2"/>
      <c r="C106" s="424" t="s">
        <v>2</v>
      </c>
      <c r="D106" s="425"/>
      <c r="E106" s="424" t="s">
        <v>20</v>
      </c>
      <c r="F106" s="425"/>
      <c r="G106" s="424" t="s">
        <v>21</v>
      </c>
      <c r="H106" s="425"/>
      <c r="I106" s="38"/>
      <c r="J106" s="156"/>
      <c r="K106" s="1"/>
      <c r="L106" s="4"/>
      <c r="M106" s="4"/>
    </row>
    <row r="107" spans="1:13" ht="15" customHeight="1" x14ac:dyDescent="0.25">
      <c r="B107" s="9"/>
      <c r="C107" s="11" t="s">
        <v>27</v>
      </c>
      <c r="D107" s="169">
        <v>134000</v>
      </c>
      <c r="E107" s="164" t="s">
        <v>5</v>
      </c>
      <c r="F107" s="242">
        <v>49144</v>
      </c>
      <c r="G107" s="165" t="s">
        <v>25</v>
      </c>
      <c r="H107" s="242">
        <v>5439</v>
      </c>
      <c r="I107" s="38"/>
      <c r="J107" s="156"/>
      <c r="K107" s="42"/>
      <c r="L107" s="80"/>
      <c r="M107" s="80"/>
    </row>
    <row r="108" spans="1:13" ht="14.1" customHeight="1" x14ac:dyDescent="0.25">
      <c r="B108" s="9"/>
      <c r="C108" s="11" t="s">
        <v>3</v>
      </c>
      <c r="D108" s="169">
        <v>12000</v>
      </c>
      <c r="E108" s="165" t="s">
        <v>6</v>
      </c>
      <c r="F108" s="169">
        <v>48445</v>
      </c>
      <c r="G108" s="165" t="s">
        <v>80</v>
      </c>
      <c r="H108" s="169">
        <v>37084</v>
      </c>
      <c r="I108" s="38"/>
      <c r="J108" s="156"/>
      <c r="K108" s="10"/>
      <c r="L108" s="118"/>
      <c r="M108" s="118"/>
    </row>
    <row r="109" spans="1:13" ht="14.1" customHeight="1" x14ac:dyDescent="0.25">
      <c r="B109" s="119"/>
      <c r="C109" s="44" t="s">
        <v>77</v>
      </c>
      <c r="D109" s="169">
        <v>3550</v>
      </c>
      <c r="E109" s="165" t="s">
        <v>38</v>
      </c>
      <c r="F109" s="169">
        <v>32529</v>
      </c>
      <c r="G109" s="165" t="s">
        <v>81</v>
      </c>
      <c r="H109" s="169">
        <v>5922</v>
      </c>
      <c r="I109" s="156"/>
      <c r="J109" s="156"/>
      <c r="K109" s="120"/>
      <c r="L109" s="118"/>
      <c r="M109" s="118"/>
    </row>
    <row r="110" spans="1:13" ht="14.1" customHeight="1" thickBot="1" x14ac:dyDescent="0.3">
      <c r="B110" s="43"/>
      <c r="C110" s="401"/>
      <c r="D110" s="399"/>
      <c r="E110" s="399" t="s">
        <v>79</v>
      </c>
      <c r="F110" s="169">
        <v>3882</v>
      </c>
      <c r="G110" s="11"/>
      <c r="H110" s="401"/>
      <c r="I110" s="38"/>
      <c r="J110" s="156"/>
      <c r="K110" s="10"/>
      <c r="L110" s="118"/>
      <c r="M110" s="118"/>
    </row>
    <row r="111" spans="1:13" ht="14.1" customHeight="1" thickBot="1" x14ac:dyDescent="0.3">
      <c r="B111" s="9"/>
      <c r="C111" s="12" t="s">
        <v>31</v>
      </c>
      <c r="D111" s="170">
        <f>D107+D108+D109</f>
        <v>149550</v>
      </c>
      <c r="E111" s="400" t="s">
        <v>7</v>
      </c>
      <c r="F111" s="170">
        <f>F107+F108+F109+F110</f>
        <v>134000</v>
      </c>
      <c r="G111" s="121" t="s">
        <v>6</v>
      </c>
      <c r="H111" s="398">
        <f>H107+H108+H109</f>
        <v>48445</v>
      </c>
      <c r="I111" s="38"/>
      <c r="J111" s="156"/>
      <c r="K111" s="10"/>
      <c r="L111" s="118"/>
      <c r="M111" s="118"/>
    </row>
    <row r="112" spans="1:13" s="16" customFormat="1" ht="12" customHeight="1" x14ac:dyDescent="0.25">
      <c r="B112" s="13"/>
      <c r="C112" s="123" t="s">
        <v>104</v>
      </c>
      <c r="D112" s="168"/>
      <c r="E112" s="168"/>
      <c r="F112" s="168"/>
      <c r="G112" s="123"/>
      <c r="H112" s="123"/>
      <c r="I112" s="14"/>
      <c r="J112" s="123"/>
      <c r="K112" s="15"/>
      <c r="L112" s="123"/>
      <c r="M112" s="123"/>
    </row>
    <row r="113" spans="2:13" ht="12" customHeight="1" thickBot="1" x14ac:dyDescent="0.3">
      <c r="B113" s="17"/>
      <c r="D113" s="18"/>
      <c r="E113" s="18"/>
      <c r="F113" s="18"/>
      <c r="G113" s="18"/>
      <c r="H113" s="18"/>
      <c r="I113" s="18"/>
      <c r="J113" s="126"/>
      <c r="K113" s="19"/>
      <c r="L113" s="118"/>
      <c r="M113" s="118"/>
    </row>
    <row r="114" spans="2:13" ht="17.100000000000001" customHeight="1" x14ac:dyDescent="0.25">
      <c r="B114" s="426" t="s">
        <v>8</v>
      </c>
      <c r="C114" s="427"/>
      <c r="D114" s="427"/>
      <c r="E114" s="427"/>
      <c r="F114" s="427"/>
      <c r="G114" s="427"/>
      <c r="H114" s="427"/>
      <c r="I114" s="427"/>
      <c r="J114" s="427"/>
      <c r="K114" s="428"/>
      <c r="L114" s="205"/>
      <c r="M114" s="205"/>
    </row>
    <row r="115" spans="2:13" ht="3.75" customHeight="1" thickBot="1" x14ac:dyDescent="0.3">
      <c r="B115" s="9"/>
      <c r="C115" s="14"/>
      <c r="D115" s="6"/>
      <c r="E115" s="6"/>
      <c r="F115" s="6"/>
      <c r="G115" s="6"/>
      <c r="H115" s="6"/>
      <c r="I115" s="6"/>
      <c r="J115" s="118"/>
      <c r="K115" s="10"/>
      <c r="L115" s="118"/>
      <c r="M115" s="118"/>
    </row>
    <row r="116" spans="2:13" s="3" customFormat="1" ht="61.5" customHeight="1" thickBot="1" x14ac:dyDescent="0.3">
      <c r="B116" s="2"/>
      <c r="C116" s="218" t="s">
        <v>19</v>
      </c>
      <c r="D116" s="178" t="s">
        <v>70</v>
      </c>
      <c r="E116" s="178" t="s">
        <v>117</v>
      </c>
      <c r="F116" s="187" t="str">
        <f>F19</f>
        <v>LANDET KVANTUM UKE 12</v>
      </c>
      <c r="G116" s="194" t="str">
        <f>G19</f>
        <v>LANDET KVANTUM T.O.M UKE 12</v>
      </c>
      <c r="H116" s="194" t="str">
        <f>I19</f>
        <v>RESTKVOTER</v>
      </c>
      <c r="I116" s="195" t="str">
        <f>J19</f>
        <v>LANDET KVANTUM T.O.M. UKE 12 2018</v>
      </c>
      <c r="J116" s="4"/>
      <c r="K116" s="1"/>
      <c r="L116" s="4"/>
      <c r="M116" s="4"/>
    </row>
    <row r="117" spans="2:13" s="70" customFormat="1" ht="14.1" customHeight="1" x14ac:dyDescent="0.25">
      <c r="B117" s="9"/>
      <c r="C117" s="259" t="s">
        <v>76</v>
      </c>
      <c r="D117" s="232">
        <f t="shared" ref="D117:I117" si="7">D118+D119+D120</f>
        <v>49144</v>
      </c>
      <c r="E117" s="232">
        <f t="shared" si="7"/>
        <v>45508</v>
      </c>
      <c r="F117" s="232">
        <f t="shared" si="7"/>
        <v>797.44354999999996</v>
      </c>
      <c r="G117" s="232">
        <f t="shared" si="7"/>
        <v>18707.94009</v>
      </c>
      <c r="H117" s="347">
        <f t="shared" si="7"/>
        <v>26800.059909999996</v>
      </c>
      <c r="I117" s="350">
        <f t="shared" si="7"/>
        <v>20232.579270000002</v>
      </c>
      <c r="J117" s="156"/>
      <c r="K117" s="128"/>
      <c r="L117" s="156"/>
      <c r="M117" s="156"/>
    </row>
    <row r="118" spans="2:13" ht="14.1" customHeight="1" x14ac:dyDescent="0.25">
      <c r="B118" s="9"/>
      <c r="C118" s="260" t="s">
        <v>12</v>
      </c>
      <c r="D118" s="244">
        <v>39515</v>
      </c>
      <c r="E118" s="244">
        <v>35734</v>
      </c>
      <c r="F118" s="244">
        <v>646.41904999999997</v>
      </c>
      <c r="G118" s="244">
        <v>15447.9864</v>
      </c>
      <c r="H118" s="351">
        <f>E118-G118</f>
        <v>20286.013599999998</v>
      </c>
      <c r="I118" s="352">
        <v>16607.41201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11</v>
      </c>
      <c r="D119" s="244">
        <v>9129</v>
      </c>
      <c r="E119" s="244">
        <v>9274</v>
      </c>
      <c r="F119" s="244">
        <v>151.02449999999999</v>
      </c>
      <c r="G119" s="244">
        <v>3259.9536899999998</v>
      </c>
      <c r="H119" s="351">
        <f>E119-G119</f>
        <v>6014.0463099999997</v>
      </c>
      <c r="I119" s="352">
        <v>3625.1672600000002</v>
      </c>
      <c r="J119" s="156"/>
      <c r="K119" s="128"/>
      <c r="L119" s="156"/>
      <c r="M119" s="156"/>
    </row>
    <row r="120" spans="2:13" ht="15.75" thickBot="1" x14ac:dyDescent="0.3">
      <c r="B120" s="9"/>
      <c r="C120" s="261" t="s">
        <v>39</v>
      </c>
      <c r="D120" s="245">
        <v>500</v>
      </c>
      <c r="E120" s="245">
        <v>500</v>
      </c>
      <c r="F120" s="245"/>
      <c r="G120" s="245"/>
      <c r="H120" s="353">
        <f>E120-G120</f>
        <v>500</v>
      </c>
      <c r="I120" s="354"/>
      <c r="J120" s="156"/>
      <c r="K120" s="128"/>
      <c r="L120" s="156"/>
      <c r="M120" s="156"/>
    </row>
    <row r="121" spans="2:13" s="97" customFormat="1" ht="13.5" customHeight="1" thickBot="1" x14ac:dyDescent="0.3">
      <c r="B121" s="99"/>
      <c r="C121" s="262" t="s">
        <v>38</v>
      </c>
      <c r="D121" s="295">
        <v>32529</v>
      </c>
      <c r="E121" s="295">
        <v>31820</v>
      </c>
      <c r="F121" s="295">
        <v>154.65183999999999</v>
      </c>
      <c r="G121" s="295">
        <v>731.22757999999999</v>
      </c>
      <c r="H121" s="298">
        <f>E121-G121</f>
        <v>31088.772420000001</v>
      </c>
      <c r="I121" s="300">
        <v>335.61622</v>
      </c>
      <c r="J121" s="100"/>
      <c r="K121" s="128"/>
      <c r="L121" s="156"/>
      <c r="M121" s="156"/>
    </row>
    <row r="122" spans="2:13" s="70" customFormat="1" ht="14.25" customHeight="1" thickBot="1" x14ac:dyDescent="0.3">
      <c r="B122" s="9"/>
      <c r="C122" s="263" t="s">
        <v>17</v>
      </c>
      <c r="D122" s="226">
        <f>D123+D128+D131</f>
        <v>49948</v>
      </c>
      <c r="E122" s="226">
        <f>E123+E128+E131</f>
        <v>52158</v>
      </c>
      <c r="F122" s="226">
        <f>F123+F128+F131</f>
        <v>1638.2497799999996</v>
      </c>
      <c r="G122" s="226">
        <f>G131+G128+G123</f>
        <v>24288.266029999999</v>
      </c>
      <c r="H122" s="355">
        <f>H123+H128+H131</f>
        <v>27869.733970000001</v>
      </c>
      <c r="I122" s="356">
        <f>I123+I128+I131</f>
        <v>24008.485390000002</v>
      </c>
      <c r="J122" s="118"/>
      <c r="K122" s="128"/>
      <c r="L122" s="156"/>
      <c r="M122" s="156"/>
    </row>
    <row r="123" spans="2:13" ht="15.75" customHeight="1" x14ac:dyDescent="0.25">
      <c r="B123" s="2"/>
      <c r="C123" s="264" t="s">
        <v>87</v>
      </c>
      <c r="D123" s="377">
        <f>D124+D125+D126+D127</f>
        <v>38587</v>
      </c>
      <c r="E123" s="377">
        <f>E124+E125+E126+E127</f>
        <v>39056</v>
      </c>
      <c r="F123" s="377">
        <f>F124+F125+F126+F127</f>
        <v>476.34921999999995</v>
      </c>
      <c r="G123" s="377">
        <f>G124+G125+G127+G126</f>
        <v>17415.411609999999</v>
      </c>
      <c r="H123" s="357">
        <f>H124+H125+H126+H127</f>
        <v>21640.588390000001</v>
      </c>
      <c r="I123" s="358">
        <f>I124+I125+I126+I127</f>
        <v>18105.03774</v>
      </c>
      <c r="J123" s="4"/>
      <c r="K123" s="128"/>
      <c r="L123" s="156"/>
      <c r="M123" s="156"/>
    </row>
    <row r="124" spans="2:13" s="22" customFormat="1" ht="14.1" customHeight="1" x14ac:dyDescent="0.25">
      <c r="B124" s="45"/>
      <c r="C124" s="265" t="s">
        <v>22</v>
      </c>
      <c r="D124" s="240">
        <v>10977</v>
      </c>
      <c r="E124" s="240">
        <v>12495</v>
      </c>
      <c r="F124" s="240">
        <v>91.326920000000001</v>
      </c>
      <c r="G124" s="240">
        <v>3357.8607200000001</v>
      </c>
      <c r="H124" s="359">
        <f t="shared" ref="H124:H136" si="8">E124-G124</f>
        <v>9137.1392799999994</v>
      </c>
      <c r="I124" s="360">
        <v>3533.7016800000001</v>
      </c>
      <c r="J124" s="46"/>
      <c r="K124" s="128"/>
      <c r="L124" s="156"/>
      <c r="M124" s="156"/>
    </row>
    <row r="125" spans="2:13" s="22" customFormat="1" ht="14.1" customHeight="1" x14ac:dyDescent="0.25">
      <c r="B125" s="130"/>
      <c r="C125" s="265" t="s">
        <v>23</v>
      </c>
      <c r="D125" s="240">
        <v>10663</v>
      </c>
      <c r="E125" s="240">
        <v>11231</v>
      </c>
      <c r="F125" s="240">
        <v>97.712519999999998</v>
      </c>
      <c r="G125" s="240">
        <v>5468.14282</v>
      </c>
      <c r="H125" s="359">
        <f t="shared" si="8"/>
        <v>5762.85718</v>
      </c>
      <c r="I125" s="360">
        <v>5652.7055</v>
      </c>
      <c r="J125" s="136"/>
      <c r="K125" s="128"/>
      <c r="L125" s="156"/>
      <c r="M125" s="156"/>
    </row>
    <row r="126" spans="2:13" s="22" customFormat="1" ht="14.1" customHeight="1" x14ac:dyDescent="0.25">
      <c r="B126" s="130"/>
      <c r="C126" s="265" t="s">
        <v>24</v>
      </c>
      <c r="D126" s="240">
        <v>9605</v>
      </c>
      <c r="E126" s="240">
        <v>8688</v>
      </c>
      <c r="F126" s="240">
        <v>136.64189999999999</v>
      </c>
      <c r="G126" s="240">
        <v>5323.7287299999998</v>
      </c>
      <c r="H126" s="359">
        <f t="shared" si="8"/>
        <v>3364.2712700000002</v>
      </c>
      <c r="I126" s="360">
        <v>5365.8015299999997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84</v>
      </c>
      <c r="D127" s="240">
        <v>7342</v>
      </c>
      <c r="E127" s="240">
        <v>6642</v>
      </c>
      <c r="F127" s="240">
        <v>150.66788</v>
      </c>
      <c r="G127" s="240">
        <v>3265.6793400000001</v>
      </c>
      <c r="H127" s="359">
        <f t="shared" si="8"/>
        <v>3376.3206599999999</v>
      </c>
      <c r="I127" s="360">
        <v>3552.8290299999999</v>
      </c>
      <c r="J127" s="136"/>
      <c r="K127" s="128"/>
      <c r="L127" s="156"/>
      <c r="M127" s="156"/>
    </row>
    <row r="128" spans="2:13" s="23" customFormat="1" ht="14.1" customHeight="1" x14ac:dyDescent="0.25">
      <c r="B128" s="20"/>
      <c r="C128" s="266" t="s">
        <v>18</v>
      </c>
      <c r="D128" s="233">
        <f>D129+D130</f>
        <v>5439</v>
      </c>
      <c r="E128" s="233">
        <v>6205</v>
      </c>
      <c r="F128" s="233">
        <v>1075.6083799999999</v>
      </c>
      <c r="G128" s="233">
        <v>4856.5965800000004</v>
      </c>
      <c r="H128" s="361">
        <f t="shared" si="8"/>
        <v>1348.4034199999996</v>
      </c>
      <c r="I128" s="362">
        <v>3852.96558</v>
      </c>
      <c r="J128" s="39"/>
      <c r="K128" s="128"/>
      <c r="L128" s="156"/>
      <c r="M128" s="156"/>
    </row>
    <row r="129" spans="2:13" ht="14.1" customHeight="1" x14ac:dyDescent="0.25">
      <c r="B129" s="9"/>
      <c r="C129" s="265" t="s">
        <v>40</v>
      </c>
      <c r="D129" s="240">
        <v>4939</v>
      </c>
      <c r="E129" s="240">
        <f>E128-E130</f>
        <v>5705</v>
      </c>
      <c r="F129" s="240">
        <v>1075.6083799999999</v>
      </c>
      <c r="G129" s="240">
        <v>4844.4366799999998</v>
      </c>
      <c r="H129" s="359">
        <f t="shared" si="8"/>
        <v>860.5633200000002</v>
      </c>
      <c r="I129" s="360">
        <v>3846.1534299999998</v>
      </c>
      <c r="J129" s="118"/>
      <c r="K129" s="128"/>
      <c r="L129" s="156"/>
      <c r="M129" s="156"/>
    </row>
    <row r="130" spans="2:13" ht="14.1" customHeight="1" x14ac:dyDescent="0.25">
      <c r="B130" s="20"/>
      <c r="C130" s="265" t="s">
        <v>41</v>
      </c>
      <c r="D130" s="240">
        <v>500</v>
      </c>
      <c r="E130" s="240">
        <v>500</v>
      </c>
      <c r="F130" s="240">
        <f>F128-F129</f>
        <v>0</v>
      </c>
      <c r="G130" s="240">
        <f>G128-G129</f>
        <v>12.159900000000562</v>
      </c>
      <c r="H130" s="359">
        <f t="shared" si="8"/>
        <v>487.84009999999944</v>
      </c>
      <c r="I130" s="360">
        <f>I128-I129</f>
        <v>6.8121500000002015</v>
      </c>
      <c r="J130" s="39"/>
      <c r="K130" s="128"/>
      <c r="L130" s="156"/>
      <c r="M130" s="156"/>
    </row>
    <row r="131" spans="2:13" ht="15.75" thickBot="1" x14ac:dyDescent="0.3">
      <c r="B131" s="9"/>
      <c r="C131" s="267" t="s">
        <v>81</v>
      </c>
      <c r="D131" s="257">
        <v>5922</v>
      </c>
      <c r="E131" s="257">
        <v>6897</v>
      </c>
      <c r="F131" s="257">
        <v>86.292180000000002</v>
      </c>
      <c r="G131" s="257">
        <v>2016.25784</v>
      </c>
      <c r="H131" s="363">
        <f t="shared" si="8"/>
        <v>4880.7421599999998</v>
      </c>
      <c r="I131" s="364">
        <v>2050.48207</v>
      </c>
      <c r="J131" s="118"/>
      <c r="K131" s="128"/>
      <c r="L131" s="156"/>
      <c r="M131" s="156"/>
    </row>
    <row r="132" spans="2:13" s="70" customFormat="1" ht="15.75" thickBot="1" x14ac:dyDescent="0.3">
      <c r="B132" s="9"/>
      <c r="C132" s="263" t="s">
        <v>13</v>
      </c>
      <c r="D132" s="226">
        <v>129</v>
      </c>
      <c r="E132" s="226">
        <v>129</v>
      </c>
      <c r="F132" s="226">
        <v>0.40755000000000002</v>
      </c>
      <c r="G132" s="226">
        <v>11.49775</v>
      </c>
      <c r="H132" s="378">
        <f t="shared" si="8"/>
        <v>117.50225</v>
      </c>
      <c r="I132" s="379">
        <v>11.83765</v>
      </c>
      <c r="J132" s="118"/>
      <c r="K132" s="128"/>
      <c r="L132" s="156"/>
      <c r="M132" s="156"/>
    </row>
    <row r="133" spans="2:13" s="70" customFormat="1" ht="18" thickBot="1" x14ac:dyDescent="0.3">
      <c r="B133" s="9"/>
      <c r="C133" s="268" t="s">
        <v>65</v>
      </c>
      <c r="D133" s="296">
        <v>2000</v>
      </c>
      <c r="E133" s="296">
        <v>2000</v>
      </c>
      <c r="F133" s="296">
        <v>13.399470000000001</v>
      </c>
      <c r="G133" s="296">
        <v>2000</v>
      </c>
      <c r="H133" s="299">
        <f t="shared" si="8"/>
        <v>0</v>
      </c>
      <c r="I133" s="301">
        <v>2000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3" t="s">
        <v>42</v>
      </c>
      <c r="D134" s="226">
        <v>250</v>
      </c>
      <c r="E134" s="226">
        <v>250</v>
      </c>
      <c r="F134" s="226"/>
      <c r="G134" s="226">
        <v>21.2</v>
      </c>
      <c r="H134" s="230">
        <f t="shared" si="8"/>
        <v>228.8</v>
      </c>
      <c r="I134" s="231">
        <v>48.231999999999999</v>
      </c>
      <c r="J134" s="156"/>
      <c r="K134" s="128"/>
      <c r="L134" s="156"/>
      <c r="M134" s="156"/>
    </row>
    <row r="135" spans="2:13" s="70" customFormat="1" ht="15.75" thickBot="1" x14ac:dyDescent="0.3">
      <c r="B135" s="9"/>
      <c r="C135" s="219" t="s">
        <v>14</v>
      </c>
      <c r="D135" s="225"/>
      <c r="E135" s="225"/>
      <c r="F135" s="225">
        <v>1</v>
      </c>
      <c r="G135" s="225">
        <v>428</v>
      </c>
      <c r="H135" s="234">
        <f t="shared" si="8"/>
        <v>-428</v>
      </c>
      <c r="I135" s="297">
        <v>148</v>
      </c>
      <c r="J135" s="118"/>
      <c r="K135" s="128"/>
      <c r="L135" s="156"/>
      <c r="M135" s="156"/>
    </row>
    <row r="136" spans="2:13" s="3" customFormat="1" ht="16.5" thickBot="1" x14ac:dyDescent="0.3">
      <c r="B136" s="2"/>
      <c r="C136" s="32" t="s">
        <v>9</v>
      </c>
      <c r="D136" s="186">
        <f>D117+D121+D122+D132+D133+D134</f>
        <v>134000</v>
      </c>
      <c r="E136" s="186">
        <f>E117+E121+E122+E132+E133+E134</f>
        <v>131865</v>
      </c>
      <c r="F136" s="186">
        <f>F117+F121+F122+F132+F133+F134+F135</f>
        <v>2605.1521899999993</v>
      </c>
      <c r="G136" s="186">
        <f>G117+G121+G122+G132+G133+G134+G135</f>
        <v>46188.131449999993</v>
      </c>
      <c r="H136" s="200">
        <f t="shared" si="8"/>
        <v>85676.868550000014</v>
      </c>
      <c r="I136" s="198">
        <f>I117+I120+I121+I122+I132+I133+I134+I135</f>
        <v>46784.750530000005</v>
      </c>
      <c r="J136" s="172"/>
      <c r="K136" s="128"/>
      <c r="L136" s="156"/>
      <c r="M136" s="156"/>
    </row>
    <row r="137" spans="2:13" s="3" customFormat="1" ht="14.25" customHeight="1" x14ac:dyDescent="0.25">
      <c r="B137" s="2"/>
      <c r="C137" s="366" t="s">
        <v>105</v>
      </c>
      <c r="D137" s="34"/>
      <c r="E137" s="34"/>
      <c r="F137" s="34"/>
      <c r="G137" s="34"/>
      <c r="H137" s="172"/>
      <c r="I137" s="172"/>
      <c r="J137" s="172"/>
      <c r="K137" s="1"/>
      <c r="L137" s="4"/>
      <c r="M137" s="4"/>
    </row>
    <row r="138" spans="2:13" s="3" customFormat="1" ht="14.25" customHeight="1" x14ac:dyDescent="0.25">
      <c r="B138" s="2"/>
      <c r="C138" s="123" t="s">
        <v>106</v>
      </c>
      <c r="D138" s="34"/>
      <c r="E138" s="34"/>
      <c r="F138" s="34"/>
      <c r="G138" s="34"/>
      <c r="H138" s="172"/>
      <c r="I138" s="4"/>
      <c r="J138" s="4"/>
      <c r="K138" s="68"/>
      <c r="L138" s="4"/>
      <c r="M138" s="4"/>
    </row>
    <row r="139" spans="2:13" s="3" customFormat="1" ht="14.25" customHeight="1" x14ac:dyDescent="0.25">
      <c r="B139" s="117"/>
      <c r="C139" s="202" t="s">
        <v>128</v>
      </c>
      <c r="D139" s="34"/>
      <c r="E139" s="34"/>
      <c r="F139" s="34"/>
      <c r="G139" s="34"/>
      <c r="H139" s="172"/>
      <c r="I139" s="172"/>
      <c r="J139" s="4"/>
      <c r="K139" s="116"/>
      <c r="L139" s="4"/>
      <c r="M139" s="4"/>
    </row>
    <row r="140" spans="2:13" ht="16.5" thickBot="1" x14ac:dyDescent="0.3">
      <c r="B140" s="35"/>
      <c r="C140" s="134" t="s">
        <v>114</v>
      </c>
      <c r="D140" s="206"/>
      <c r="E140" s="206"/>
      <c r="F140" s="47"/>
      <c r="G140" s="47"/>
      <c r="H140" s="36"/>
      <c r="I140" s="77"/>
      <c r="J140" s="154"/>
      <c r="K140" s="37"/>
      <c r="L140" s="118"/>
      <c r="M140" s="118"/>
    </row>
    <row r="141" spans="2:13" ht="12" customHeight="1" thickTop="1" x14ac:dyDescent="0.25">
      <c r="B141" s="6"/>
      <c r="C141" s="27"/>
      <c r="D141" s="28"/>
      <c r="E141" s="28"/>
      <c r="F141" s="28"/>
      <c r="G141" s="28"/>
      <c r="H141" s="6"/>
      <c r="I141" s="6"/>
      <c r="J141" s="118"/>
      <c r="K141" s="6"/>
      <c r="L141" s="118"/>
      <c r="M141" s="118"/>
    </row>
    <row r="142" spans="2:13" ht="12" customHeight="1" x14ac:dyDescent="0.25">
      <c r="B142" s="118"/>
      <c r="C142" s="136"/>
      <c r="D142" s="137"/>
      <c r="E142" s="137"/>
      <c r="F142" s="137"/>
      <c r="G142" s="137"/>
      <c r="H142" s="118"/>
      <c r="I142" s="118"/>
      <c r="J142" s="118"/>
      <c r="K142" s="118"/>
      <c r="L142" s="118"/>
      <c r="M142" s="118"/>
    </row>
    <row r="143" spans="2:13" ht="12" customHeight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20.25" customHeight="1" thickBot="1" x14ac:dyDescent="0.35">
      <c r="B144" s="118"/>
      <c r="C144" s="216" t="s">
        <v>63</v>
      </c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1:13" ht="12" customHeight="1" thickTop="1" thickBot="1" x14ac:dyDescent="0.3">
      <c r="B145" s="210"/>
      <c r="C145" s="211"/>
      <c r="D145" s="212"/>
      <c r="E145" s="212"/>
      <c r="F145" s="212"/>
      <c r="G145" s="212"/>
      <c r="H145" s="213"/>
      <c r="I145" s="213"/>
      <c r="J145" s="213"/>
      <c r="K145" s="214"/>
      <c r="L145" s="118"/>
      <c r="M145" s="118"/>
    </row>
    <row r="146" spans="1:13" ht="12" customHeight="1" thickBot="1" x14ac:dyDescent="0.3">
      <c r="B146" s="119"/>
      <c r="C146" s="416" t="s">
        <v>2</v>
      </c>
      <c r="D146" s="417"/>
      <c r="E146" s="189"/>
      <c r="F146" s="189"/>
      <c r="G146" s="137"/>
      <c r="H146" s="118"/>
      <c r="I146" s="118"/>
      <c r="J146" s="118"/>
      <c r="K146" s="120"/>
      <c r="L146" s="118"/>
      <c r="M146" s="118"/>
    </row>
    <row r="147" spans="1:13" ht="15" customHeight="1" x14ac:dyDescent="0.25">
      <c r="B147" s="119"/>
      <c r="C147" s="269" t="s">
        <v>55</v>
      </c>
      <c r="D147" s="270">
        <v>34705</v>
      </c>
      <c r="E147" s="271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72" t="s">
        <v>67</v>
      </c>
      <c r="D148" s="273">
        <v>12676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thickBot="1" x14ac:dyDescent="0.3">
      <c r="B149" s="119"/>
      <c r="C149" s="274" t="s">
        <v>68</v>
      </c>
      <c r="D149" s="273">
        <v>6376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6.5" thickBot="1" x14ac:dyDescent="0.3">
      <c r="B150" s="119"/>
      <c r="C150" s="275" t="s">
        <v>31</v>
      </c>
      <c r="D150" s="276">
        <f>D147+D148+D149</f>
        <v>53757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1.25" customHeight="1" x14ac:dyDescent="0.25">
      <c r="B151" s="119"/>
      <c r="C151" s="277" t="s">
        <v>107</v>
      </c>
      <c r="D151" s="278"/>
      <c r="E151" s="278"/>
      <c r="F151" s="137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108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2" customHeight="1" x14ac:dyDescent="0.25">
      <c r="B153" s="119"/>
      <c r="C153" s="123" t="s">
        <v>109</v>
      </c>
      <c r="D153" s="137"/>
      <c r="E153" s="137"/>
      <c r="F153" s="137"/>
      <c r="G153" s="137"/>
      <c r="H153" s="118"/>
      <c r="I153" s="118"/>
      <c r="J153" s="118"/>
      <c r="K153" s="120"/>
      <c r="L153" s="118"/>
      <c r="M153" s="118"/>
    </row>
    <row r="154" spans="1:13" ht="5.25" customHeight="1" thickBot="1" x14ac:dyDescent="0.3">
      <c r="B154" s="119"/>
      <c r="C154" s="123"/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63.75" thickBot="1" x14ac:dyDescent="0.3">
      <c r="B155" s="119"/>
      <c r="C155" s="106" t="s">
        <v>19</v>
      </c>
      <c r="D155" s="113" t="s">
        <v>20</v>
      </c>
      <c r="E155" s="69" t="str">
        <f>F19</f>
        <v>LANDET KVANTUM UKE 12</v>
      </c>
      <c r="F155" s="69" t="str">
        <f>G19</f>
        <v>LANDET KVANTUM T.O.M UKE 12</v>
      </c>
      <c r="G155" s="69" t="str">
        <f>I19</f>
        <v>RESTKVOTER</v>
      </c>
      <c r="H155" s="92" t="str">
        <f>J19</f>
        <v>LANDET KVANTUM T.O.M. UKE 12 2018</v>
      </c>
      <c r="I155" s="118"/>
      <c r="J155" s="118"/>
      <c r="K155" s="120"/>
      <c r="L155" s="118"/>
      <c r="M155" s="118"/>
    </row>
    <row r="156" spans="1:13" ht="15" customHeight="1" thickBot="1" x14ac:dyDescent="0.3">
      <c r="B156" s="119"/>
      <c r="C156" s="111" t="s">
        <v>5</v>
      </c>
      <c r="D156" s="183">
        <v>34571</v>
      </c>
      <c r="E156" s="183">
        <v>48.101300000000002</v>
      </c>
      <c r="F156" s="183">
        <v>2296.9133999999999</v>
      </c>
      <c r="G156" s="183">
        <f>D156-F156</f>
        <v>32274.086599999999</v>
      </c>
      <c r="H156" s="220">
        <v>1385.14861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4" t="s">
        <v>41</v>
      </c>
      <c r="D157" s="183">
        <v>100</v>
      </c>
      <c r="E157" s="183">
        <v>0.182</v>
      </c>
      <c r="F157" s="183">
        <v>1.8859999999999999</v>
      </c>
      <c r="G157" s="183">
        <f>D157-F157</f>
        <v>98.114000000000004</v>
      </c>
      <c r="H157" s="220">
        <v>0.82018000000000002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09" t="s">
        <v>36</v>
      </c>
      <c r="D158" s="184">
        <v>34</v>
      </c>
      <c r="E158" s="184"/>
      <c r="F158" s="184"/>
      <c r="G158" s="184">
        <f>D158-F158</f>
        <v>34</v>
      </c>
      <c r="H158" s="221"/>
      <c r="I158" s="118"/>
      <c r="J158" s="118"/>
      <c r="K158" s="120"/>
      <c r="L158" s="118"/>
      <c r="M158" s="118"/>
    </row>
    <row r="159" spans="1:13" ht="15" customHeight="1" thickBot="1" x14ac:dyDescent="0.3">
      <c r="A159" s="118"/>
      <c r="B159" s="119"/>
      <c r="C159" s="112" t="s">
        <v>52</v>
      </c>
      <c r="D159" s="185">
        <f>SUM(D156:D158)</f>
        <v>34705</v>
      </c>
      <c r="E159" s="185">
        <f>SUM(E156:E158)</f>
        <v>48.283300000000004</v>
      </c>
      <c r="F159" s="185">
        <f>SUM(F156:F158)</f>
        <v>2298.7993999999999</v>
      </c>
      <c r="G159" s="185">
        <f>D159-F159</f>
        <v>32406.2006</v>
      </c>
      <c r="H159" s="207">
        <f>SUM(H156:H158)</f>
        <v>1385.9687899999999</v>
      </c>
      <c r="I159" s="118"/>
      <c r="J159" s="118"/>
      <c r="K159" s="120"/>
      <c r="L159" s="118"/>
      <c r="M159" s="118"/>
    </row>
    <row r="160" spans="1:13" ht="21" customHeight="1" thickBot="1" x14ac:dyDescent="0.3">
      <c r="B160" s="153"/>
      <c r="C160" s="134" t="s">
        <v>64</v>
      </c>
      <c r="D160" s="154"/>
      <c r="E160" s="154"/>
      <c r="F160" s="209"/>
      <c r="G160" s="209"/>
      <c r="H160" s="209"/>
      <c r="I160" s="209"/>
      <c r="J160" s="154"/>
      <c r="K160" s="155"/>
      <c r="L160" s="118"/>
    </row>
    <row r="161" spans="1:13" s="40" customFormat="1" ht="30" customHeight="1" thickTop="1" thickBot="1" x14ac:dyDescent="0.35">
      <c r="A161" s="79"/>
      <c r="B161" s="48"/>
      <c r="C161" s="215" t="s">
        <v>43</v>
      </c>
      <c r="D161" s="48"/>
      <c r="E161" s="48"/>
      <c r="F161" s="48"/>
      <c r="G161" s="48"/>
      <c r="H161" s="48"/>
      <c r="I161" s="81"/>
      <c r="J161" s="81"/>
      <c r="K161" s="48"/>
      <c r="L161" s="81"/>
      <c r="M161" s="81"/>
    </row>
    <row r="162" spans="1:13" ht="17.100000000000001" customHeight="1" thickTop="1" x14ac:dyDescent="0.25">
      <c r="B162" s="421" t="s">
        <v>1</v>
      </c>
      <c r="C162" s="422"/>
      <c r="D162" s="422"/>
      <c r="E162" s="422"/>
      <c r="F162" s="422"/>
      <c r="G162" s="422"/>
      <c r="H162" s="422"/>
      <c r="I162" s="422"/>
      <c r="J162" s="422"/>
      <c r="K162" s="423"/>
      <c r="L162" s="190"/>
      <c r="M162" s="190"/>
    </row>
    <row r="163" spans="1:13" ht="6" customHeight="1" thickBot="1" x14ac:dyDescent="0.3">
      <c r="B163" s="49"/>
      <c r="C163" s="41"/>
      <c r="D163" s="41"/>
      <c r="E163" s="41"/>
      <c r="F163" s="41"/>
      <c r="G163" s="41"/>
      <c r="H163" s="41"/>
      <c r="I163" s="80"/>
      <c r="J163" s="80"/>
      <c r="K163" s="42"/>
      <c r="L163" s="80"/>
      <c r="M163" s="80"/>
    </row>
    <row r="164" spans="1:13" s="3" customFormat="1" ht="18" customHeight="1" thickBot="1" x14ac:dyDescent="0.3">
      <c r="B164" s="29"/>
      <c r="C164" s="416" t="s">
        <v>2</v>
      </c>
      <c r="D164" s="417"/>
      <c r="E164" s="416" t="s">
        <v>53</v>
      </c>
      <c r="F164" s="417"/>
      <c r="G164" s="416" t="s">
        <v>54</v>
      </c>
      <c r="H164" s="417"/>
      <c r="I164" s="83"/>
      <c r="J164" s="83"/>
      <c r="K164" s="30"/>
      <c r="L164" s="143"/>
      <c r="M164" s="143"/>
    </row>
    <row r="165" spans="1:13" ht="14.25" customHeight="1" x14ac:dyDescent="0.25">
      <c r="B165" s="49"/>
      <c r="C165" s="269" t="s">
        <v>55</v>
      </c>
      <c r="D165" s="279">
        <v>62938</v>
      </c>
      <c r="E165" s="280" t="s">
        <v>5</v>
      </c>
      <c r="F165" s="281">
        <v>49428</v>
      </c>
      <c r="G165" s="272" t="s">
        <v>12</v>
      </c>
      <c r="H165" s="101">
        <v>32432</v>
      </c>
      <c r="I165" s="83"/>
      <c r="J165" s="83"/>
      <c r="K165" s="31"/>
      <c r="L165" s="151"/>
      <c r="M165" s="151"/>
    </row>
    <row r="166" spans="1:13" ht="14.25" customHeight="1" x14ac:dyDescent="0.25">
      <c r="B166" s="49"/>
      <c r="C166" s="272" t="s">
        <v>44</v>
      </c>
      <c r="D166" s="282">
        <v>58724</v>
      </c>
      <c r="E166" s="283" t="s">
        <v>45</v>
      </c>
      <c r="F166" s="284">
        <v>8000</v>
      </c>
      <c r="G166" s="272" t="s">
        <v>11</v>
      </c>
      <c r="H166" s="101">
        <v>8441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/>
      <c r="D167" s="282"/>
      <c r="E167" s="283" t="s">
        <v>38</v>
      </c>
      <c r="F167" s="284">
        <v>5500</v>
      </c>
      <c r="G167" s="272" t="s">
        <v>46</v>
      </c>
      <c r="H167" s="101">
        <v>6587</v>
      </c>
      <c r="I167" s="83"/>
      <c r="J167" s="83"/>
      <c r="K167" s="51"/>
      <c r="L167" s="191"/>
      <c r="M167" s="191"/>
    </row>
    <row r="168" spans="1:13" ht="14.1" customHeight="1" thickBot="1" x14ac:dyDescent="0.3">
      <c r="B168" s="49"/>
      <c r="C168" s="272"/>
      <c r="D168" s="282"/>
      <c r="E168" s="283"/>
      <c r="F168" s="284"/>
      <c r="G168" s="272" t="s">
        <v>47</v>
      </c>
      <c r="H168" s="101">
        <v>1968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52" t="s">
        <v>31</v>
      </c>
      <c r="D169" s="285">
        <v>122342</v>
      </c>
      <c r="E169" s="286" t="s">
        <v>57</v>
      </c>
      <c r="F169" s="285">
        <f>F165+F166+F167</f>
        <v>62928</v>
      </c>
      <c r="G169" s="52" t="s">
        <v>5</v>
      </c>
      <c r="H169" s="102">
        <f>SUM(H165:H168)</f>
        <v>49428</v>
      </c>
      <c r="I169" s="83"/>
      <c r="J169" s="83"/>
      <c r="K169" s="51"/>
      <c r="L169" s="191"/>
      <c r="M169" s="191"/>
    </row>
    <row r="170" spans="1:13" ht="12.95" customHeight="1" x14ac:dyDescent="0.25">
      <c r="B170" s="49"/>
      <c r="C170" s="254" t="s">
        <v>96</v>
      </c>
      <c r="D170" s="283"/>
      <c r="E170" s="283"/>
      <c r="F170" s="283"/>
      <c r="G170" s="84"/>
      <c r="H170" s="50"/>
      <c r="I170" s="83"/>
      <c r="J170" s="83"/>
      <c r="K170" s="51"/>
      <c r="L170" s="191"/>
      <c r="M170" s="191"/>
    </row>
    <row r="171" spans="1:13" s="6" customFormat="1" ht="12.95" customHeight="1" x14ac:dyDescent="0.25">
      <c r="B171" s="49"/>
      <c r="C171" s="287" t="s">
        <v>112</v>
      </c>
      <c r="D171" s="84"/>
      <c r="E171" s="84"/>
      <c r="F171" s="84"/>
      <c r="G171" s="84"/>
      <c r="H171" s="41"/>
      <c r="I171" s="80"/>
      <c r="J171" s="80"/>
      <c r="K171" s="42"/>
      <c r="L171" s="80"/>
      <c r="M171" s="80"/>
    </row>
    <row r="172" spans="1:13" s="6" customFormat="1" ht="8.25" customHeight="1" thickBot="1" x14ac:dyDescent="0.3">
      <c r="B172" s="49"/>
      <c r="C172" s="53"/>
      <c r="D172" s="41"/>
      <c r="E172" s="41"/>
      <c r="F172" s="41"/>
      <c r="G172" s="41"/>
      <c r="H172" s="41"/>
      <c r="I172" s="80"/>
      <c r="J172" s="80"/>
      <c r="K172" s="42"/>
      <c r="L172" s="80"/>
      <c r="M172" s="80"/>
    </row>
    <row r="173" spans="1:13" ht="18" customHeight="1" x14ac:dyDescent="0.25">
      <c r="B173" s="418" t="s">
        <v>8</v>
      </c>
      <c r="C173" s="419"/>
      <c r="D173" s="419"/>
      <c r="E173" s="419"/>
      <c r="F173" s="419"/>
      <c r="G173" s="419"/>
      <c r="H173" s="419"/>
      <c r="I173" s="419"/>
      <c r="J173" s="419"/>
      <c r="K173" s="420"/>
      <c r="L173" s="190"/>
      <c r="M173" s="190"/>
    </row>
    <row r="174" spans="1:13" ht="4.5" customHeight="1" thickBot="1" x14ac:dyDescent="0.3">
      <c r="B174" s="54"/>
      <c r="C174" s="55"/>
      <c r="D174" s="55"/>
      <c r="E174" s="55"/>
      <c r="F174" s="55"/>
      <c r="G174" s="55"/>
      <c r="H174" s="55"/>
      <c r="I174" s="86"/>
      <c r="J174" s="86"/>
      <c r="K174" s="56"/>
      <c r="L174" s="86"/>
      <c r="M174" s="86"/>
    </row>
    <row r="175" spans="1:13" ht="63.75" thickBot="1" x14ac:dyDescent="0.3">
      <c r="A175" s="3"/>
      <c r="B175" s="29"/>
      <c r="C175" s="106" t="s">
        <v>19</v>
      </c>
      <c r="D175" s="178" t="s">
        <v>70</v>
      </c>
      <c r="E175" s="178" t="s">
        <v>118</v>
      </c>
      <c r="F175" s="223" t="str">
        <f>F19</f>
        <v>LANDET KVANTUM UKE 12</v>
      </c>
      <c r="G175" s="69" t="str">
        <f>G19</f>
        <v>LANDET KVANTUM T.O.M UKE 12</v>
      </c>
      <c r="H175" s="69" t="str">
        <f>I19</f>
        <v>RESTKVOTER</v>
      </c>
      <c r="I175" s="92" t="str">
        <f>J19</f>
        <v>LANDET KVANTUM T.O.M. UKE 12 2018</v>
      </c>
      <c r="J175" s="143"/>
      <c r="K175" s="30"/>
      <c r="L175" s="143"/>
      <c r="M175" s="143"/>
    </row>
    <row r="176" spans="1:13" ht="14.1" customHeight="1" x14ac:dyDescent="0.25">
      <c r="B176" s="49"/>
      <c r="C176" s="107" t="s">
        <v>16</v>
      </c>
      <c r="D176" s="227">
        <f t="shared" ref="D176" si="9">D177+D178+D179+D180</f>
        <v>49428</v>
      </c>
      <c r="E176" s="227">
        <f t="shared" ref="E176:H176" si="10">E177+E178+E179+E180</f>
        <v>54827</v>
      </c>
      <c r="F176" s="227">
        <f>F177+F178+F179+F180</f>
        <v>35.1252</v>
      </c>
      <c r="G176" s="227">
        <f t="shared" si="10"/>
        <v>5529.1797599999991</v>
      </c>
      <c r="H176" s="305">
        <f t="shared" si="10"/>
        <v>49297.820240000001</v>
      </c>
      <c r="I176" s="310">
        <f>I177+I178+I179+I180</f>
        <v>8855.6098299999994</v>
      </c>
      <c r="J176" s="80"/>
      <c r="K176" s="57"/>
      <c r="L176" s="192"/>
      <c r="M176" s="192"/>
    </row>
    <row r="177" spans="1:13" ht="14.1" customHeight="1" x14ac:dyDescent="0.25">
      <c r="B177" s="49"/>
      <c r="C177" s="294" t="s">
        <v>74</v>
      </c>
      <c r="D177" s="288">
        <v>32432</v>
      </c>
      <c r="E177" s="288">
        <v>36402</v>
      </c>
      <c r="F177" s="288"/>
      <c r="G177" s="288">
        <v>4299.1560499999996</v>
      </c>
      <c r="H177" s="303">
        <f t="shared" ref="H177:H182" si="11">E177-G177</f>
        <v>32102.843950000002</v>
      </c>
      <c r="I177" s="308">
        <v>8010.2606500000002</v>
      </c>
      <c r="J177" s="80"/>
      <c r="K177" s="57"/>
      <c r="L177" s="192"/>
      <c r="M177" s="192"/>
    </row>
    <row r="178" spans="1:13" ht="14.1" customHeight="1" x14ac:dyDescent="0.25">
      <c r="B178" s="49"/>
      <c r="C178" s="108" t="s">
        <v>11</v>
      </c>
      <c r="D178" s="288">
        <v>8441</v>
      </c>
      <c r="E178" s="288">
        <v>9475</v>
      </c>
      <c r="F178" s="288"/>
      <c r="G178" s="288">
        <v>503.62695000000002</v>
      </c>
      <c r="H178" s="303">
        <f t="shared" si="11"/>
        <v>8971.3730500000001</v>
      </c>
      <c r="I178" s="308">
        <v>440.85930000000002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47</v>
      </c>
      <c r="D179" s="288">
        <v>1968</v>
      </c>
      <c r="E179" s="288">
        <v>2068</v>
      </c>
      <c r="F179" s="288">
        <v>34.179600000000001</v>
      </c>
      <c r="G179" s="288">
        <v>681.84956</v>
      </c>
      <c r="H179" s="303">
        <f t="shared" si="11"/>
        <v>1386.1504399999999</v>
      </c>
      <c r="I179" s="308">
        <v>382.07107999999999</v>
      </c>
      <c r="J179" s="80"/>
      <c r="K179" s="57"/>
      <c r="L179" s="192"/>
      <c r="M179" s="192"/>
    </row>
    <row r="180" spans="1:13" ht="14.1" customHeight="1" thickBot="1" x14ac:dyDescent="0.3">
      <c r="B180" s="49"/>
      <c r="C180" s="390" t="s">
        <v>46</v>
      </c>
      <c r="D180" s="391">
        <v>6587</v>
      </c>
      <c r="E180" s="391">
        <v>6882</v>
      </c>
      <c r="F180" s="391">
        <v>0.9456</v>
      </c>
      <c r="G180" s="391">
        <v>44.547199999999997</v>
      </c>
      <c r="H180" s="392">
        <f t="shared" si="11"/>
        <v>6837.4528</v>
      </c>
      <c r="I180" s="393">
        <v>22.418800000000001</v>
      </c>
      <c r="J180" s="80"/>
      <c r="K180" s="57"/>
      <c r="L180" s="192"/>
      <c r="M180" s="192"/>
    </row>
    <row r="181" spans="1:13" ht="14.1" customHeight="1" thickBot="1" x14ac:dyDescent="0.3">
      <c r="B181" s="49"/>
      <c r="C181" s="111" t="s">
        <v>38</v>
      </c>
      <c r="D181" s="289">
        <v>5500</v>
      </c>
      <c r="E181" s="289">
        <v>5500</v>
      </c>
      <c r="F181" s="289"/>
      <c r="G181" s="289">
        <v>37.442860000000003</v>
      </c>
      <c r="H181" s="307">
        <f t="shared" si="11"/>
        <v>5462.5571399999999</v>
      </c>
      <c r="I181" s="312">
        <v>1.1999999999999999E-3</v>
      </c>
      <c r="J181" s="80"/>
      <c r="K181" s="57"/>
      <c r="L181" s="192"/>
      <c r="M181" s="192"/>
    </row>
    <row r="182" spans="1:13" ht="14.1" customHeight="1" x14ac:dyDescent="0.25">
      <c r="B182" s="49"/>
      <c r="C182" s="107" t="s">
        <v>17</v>
      </c>
      <c r="D182" s="227">
        <v>8000</v>
      </c>
      <c r="E182" s="227">
        <v>8000</v>
      </c>
      <c r="F182" s="227">
        <f>F183+F184</f>
        <v>16.514420000000001</v>
      </c>
      <c r="G182" s="227">
        <f>G183+G184</f>
        <v>1008.1267800000001</v>
      </c>
      <c r="H182" s="305">
        <f t="shared" si="11"/>
        <v>6991.8732199999995</v>
      </c>
      <c r="I182" s="310">
        <f>I183+I184</f>
        <v>1520.6576599999999</v>
      </c>
      <c r="J182" s="80"/>
      <c r="K182" s="57"/>
      <c r="L182" s="192"/>
      <c r="M182" s="192"/>
    </row>
    <row r="183" spans="1:13" ht="14.1" customHeight="1" x14ac:dyDescent="0.25">
      <c r="B183" s="49"/>
      <c r="C183" s="108" t="s">
        <v>29</v>
      </c>
      <c r="D183" s="288"/>
      <c r="E183" s="288"/>
      <c r="F183" s="288"/>
      <c r="G183" s="288">
        <v>156.66564</v>
      </c>
      <c r="H183" s="303"/>
      <c r="I183" s="308">
        <v>850.22119999999995</v>
      </c>
      <c r="J183" s="80"/>
      <c r="K183" s="57"/>
      <c r="L183" s="192"/>
      <c r="M183" s="192"/>
    </row>
    <row r="184" spans="1:13" ht="14.1" customHeight="1" thickBot="1" x14ac:dyDescent="0.3">
      <c r="B184" s="49"/>
      <c r="C184" s="110" t="s">
        <v>48</v>
      </c>
      <c r="D184" s="229"/>
      <c r="E184" s="229"/>
      <c r="F184" s="229">
        <v>16.514420000000001</v>
      </c>
      <c r="G184" s="229">
        <v>851.46114</v>
      </c>
      <c r="H184" s="306"/>
      <c r="I184" s="311">
        <v>670.43646000000001</v>
      </c>
      <c r="J184" s="83"/>
      <c r="K184" s="57"/>
      <c r="L184" s="192"/>
      <c r="M184" s="192"/>
    </row>
    <row r="185" spans="1:13" ht="14.1" customHeight="1" thickBot="1" x14ac:dyDescent="0.3">
      <c r="B185" s="49"/>
      <c r="C185" s="111" t="s">
        <v>13</v>
      </c>
      <c r="D185" s="289">
        <v>10</v>
      </c>
      <c r="E185" s="289">
        <v>10</v>
      </c>
      <c r="F185" s="289"/>
      <c r="G185" s="289">
        <v>0.24315000000000001</v>
      </c>
      <c r="H185" s="307">
        <f>E185-G185</f>
        <v>9.75685</v>
      </c>
      <c r="I185" s="312">
        <v>8.4000000000000005E-2</v>
      </c>
      <c r="J185" s="80"/>
      <c r="K185" s="57"/>
      <c r="L185" s="192"/>
      <c r="M185" s="192"/>
    </row>
    <row r="186" spans="1:13" ht="14.1" customHeight="1" thickBot="1" x14ac:dyDescent="0.3">
      <c r="B186" s="49"/>
      <c r="C186" s="109" t="s">
        <v>49</v>
      </c>
      <c r="D186" s="228"/>
      <c r="E186" s="228"/>
      <c r="F186" s="228">
        <v>1.08033</v>
      </c>
      <c r="G186" s="228">
        <v>16.867640000000002</v>
      </c>
      <c r="H186" s="304">
        <f>E186-G186</f>
        <v>-16.867640000000002</v>
      </c>
      <c r="I186" s="309">
        <v>14.35393</v>
      </c>
      <c r="J186" s="80"/>
      <c r="K186" s="57"/>
      <c r="L186" s="192"/>
      <c r="M186" s="192"/>
    </row>
    <row r="187" spans="1:13" ht="16.5" thickBot="1" x14ac:dyDescent="0.3">
      <c r="A187" s="3"/>
      <c r="B187" s="29"/>
      <c r="C187" s="112" t="s">
        <v>9</v>
      </c>
      <c r="D187" s="186">
        <f>D176+D181+D182+D185</f>
        <v>62938</v>
      </c>
      <c r="E187" s="186">
        <f>E176+E181+E182+E185</f>
        <v>68337</v>
      </c>
      <c r="F187" s="186">
        <f>F176+F181+F182+F185+F186</f>
        <v>52.719949999999997</v>
      </c>
      <c r="G187" s="186">
        <f>G176+G181+G182+G185+G186</f>
        <v>6591.8601899999994</v>
      </c>
      <c r="H187" s="200">
        <f>H176+H181+H182+H185+H186</f>
        <v>61745.139810000001</v>
      </c>
      <c r="I187" s="198">
        <f>I176+I181+I182+I185+I186</f>
        <v>10390.706620000001</v>
      </c>
      <c r="J187" s="177"/>
      <c r="K187" s="57"/>
      <c r="L187" s="192"/>
      <c r="M187" s="192"/>
    </row>
    <row r="188" spans="1:13" ht="14.1" customHeight="1" x14ac:dyDescent="0.25">
      <c r="A188" s="3"/>
      <c r="B188" s="29"/>
      <c r="C188" s="366" t="s">
        <v>75</v>
      </c>
      <c r="D188" s="66"/>
      <c r="E188" s="66"/>
      <c r="F188" s="66"/>
      <c r="G188" s="66"/>
      <c r="H188" s="365"/>
      <c r="I188" s="365"/>
      <c r="J188" s="143"/>
      <c r="K188" s="30"/>
      <c r="L188" s="143"/>
      <c r="M188" s="143"/>
    </row>
    <row r="189" spans="1:13" ht="15.75" thickBot="1" x14ac:dyDescent="0.3">
      <c r="B189" s="58"/>
      <c r="C189" s="415" t="s">
        <v>119</v>
      </c>
      <c r="D189" s="67"/>
      <c r="E189" s="67"/>
      <c r="F189" s="67"/>
      <c r="G189" s="67"/>
      <c r="H189" s="59"/>
      <c r="I189" s="59"/>
      <c r="J189" s="59"/>
      <c r="K189" s="60"/>
      <c r="L189" s="80"/>
      <c r="M189" s="80"/>
    </row>
    <row r="190" spans="1:13" ht="14.1" customHeight="1" thickTop="1" x14ac:dyDescent="0.25"/>
    <row r="191" spans="1:13" s="40" customFormat="1" ht="17.100000000000001" customHeight="1" thickBot="1" x14ac:dyDescent="0.3">
      <c r="A191" s="79"/>
      <c r="B191" s="81"/>
      <c r="C191" s="93" t="s">
        <v>50</v>
      </c>
      <c r="D191" s="81"/>
      <c r="E191" s="81"/>
      <c r="F191" s="81"/>
      <c r="G191" s="81"/>
      <c r="H191" s="81"/>
      <c r="I191" s="81"/>
      <c r="J191" s="81"/>
      <c r="K191" s="79"/>
      <c r="L191" s="79"/>
      <c r="M191" s="79"/>
    </row>
    <row r="192" spans="1:13" ht="17.100000000000001" customHeight="1" thickTop="1" x14ac:dyDescent="0.25">
      <c r="B192" s="421" t="s">
        <v>1</v>
      </c>
      <c r="C192" s="422"/>
      <c r="D192" s="422"/>
      <c r="E192" s="422"/>
      <c r="F192" s="422"/>
      <c r="G192" s="422"/>
      <c r="H192" s="422"/>
      <c r="I192" s="422"/>
      <c r="J192" s="422"/>
      <c r="K192" s="423"/>
      <c r="L192" s="190"/>
      <c r="M192" s="190"/>
    </row>
    <row r="193" spans="2:13" ht="6" customHeight="1" thickBot="1" x14ac:dyDescent="0.3">
      <c r="B193" s="82"/>
      <c r="C193" s="80"/>
      <c r="D193" s="80"/>
      <c r="E193" s="80"/>
      <c r="F193" s="80"/>
      <c r="G193" s="80"/>
      <c r="H193" s="80"/>
      <c r="I193" s="80"/>
      <c r="J193" s="80"/>
      <c r="K193" s="71"/>
      <c r="L193" s="118"/>
      <c r="M193" s="118"/>
    </row>
    <row r="194" spans="2:13" s="3" customFormat="1" ht="14.1" customHeight="1" thickBot="1" x14ac:dyDescent="0.3">
      <c r="B194" s="72"/>
      <c r="C194" s="416" t="s">
        <v>2</v>
      </c>
      <c r="D194" s="417"/>
      <c r="E194"/>
      <c r="F194"/>
      <c r="G194" s="73"/>
      <c r="H194" s="73"/>
      <c r="I194" s="73"/>
      <c r="J194" s="143"/>
      <c r="K194" s="68"/>
      <c r="L194" s="4"/>
      <c r="M194" s="4"/>
    </row>
    <row r="195" spans="2:13" ht="16.5" customHeight="1" x14ac:dyDescent="0.25">
      <c r="B195" s="74"/>
      <c r="C195" s="269" t="s">
        <v>73</v>
      </c>
      <c r="D195" s="270">
        <v>4622</v>
      </c>
      <c r="E195" s="290"/>
      <c r="F195" s="239"/>
      <c r="G195" s="75"/>
      <c r="H195" s="75"/>
      <c r="I195" s="75"/>
      <c r="J195" s="160"/>
      <c r="K195" s="71"/>
      <c r="L195" s="118"/>
      <c r="M195" s="118"/>
    </row>
    <row r="196" spans="2:13" ht="14.1" customHeight="1" x14ac:dyDescent="0.25">
      <c r="B196" s="74"/>
      <c r="C196" s="272" t="s">
        <v>44</v>
      </c>
      <c r="D196" s="273">
        <v>24433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thickBot="1" x14ac:dyDescent="0.3">
      <c r="B197" s="74"/>
      <c r="C197" s="274" t="s">
        <v>28</v>
      </c>
      <c r="D197" s="273">
        <v>382</v>
      </c>
      <c r="E197" s="290"/>
      <c r="F197" s="239"/>
      <c r="G197" s="88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5" t="s">
        <v>31</v>
      </c>
      <c r="D198" s="276">
        <f>SUM(D195:D197)</f>
        <v>29437</v>
      </c>
      <c r="E198" s="290"/>
      <c r="F198"/>
      <c r="G198" s="88"/>
      <c r="H198" s="75"/>
      <c r="I198" s="75"/>
      <c r="J198" s="160"/>
      <c r="K198" s="71"/>
      <c r="L198" s="118"/>
      <c r="M198" s="118"/>
    </row>
    <row r="199" spans="2:13" ht="13.5" customHeight="1" x14ac:dyDescent="0.25">
      <c r="B199" s="82"/>
      <c r="C199" s="291" t="s">
        <v>110</v>
      </c>
      <c r="D199" s="283"/>
      <c r="E199" s="283"/>
      <c r="F199" s="83"/>
      <c r="G199" s="84"/>
      <c r="H199" s="80"/>
      <c r="I199" s="80"/>
      <c r="J199" s="80"/>
      <c r="K199" s="71"/>
      <c r="L199" s="118"/>
      <c r="M199" s="118"/>
    </row>
    <row r="200" spans="2:13" ht="14.25" customHeight="1" x14ac:dyDescent="0.25">
      <c r="B200" s="82"/>
      <c r="C200" s="287" t="s">
        <v>111</v>
      </c>
      <c r="D200" s="84"/>
      <c r="E200" s="84"/>
      <c r="F200" s="80"/>
      <c r="G200" s="80"/>
      <c r="H200" s="80"/>
      <c r="I200" s="80"/>
      <c r="J200" s="80"/>
      <c r="K200" s="71"/>
      <c r="L200" s="118"/>
      <c r="M200" s="118"/>
    </row>
    <row r="201" spans="2:13" ht="14.1" customHeight="1" thickBot="1" x14ac:dyDescent="0.3">
      <c r="B201" s="82"/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7.100000000000001" customHeight="1" x14ac:dyDescent="0.25">
      <c r="B202" s="418" t="s">
        <v>8</v>
      </c>
      <c r="C202" s="419"/>
      <c r="D202" s="419"/>
      <c r="E202" s="419"/>
      <c r="F202" s="419"/>
      <c r="G202" s="419"/>
      <c r="H202" s="419"/>
      <c r="I202" s="419"/>
      <c r="J202" s="419"/>
      <c r="K202" s="420"/>
      <c r="L202" s="190"/>
      <c r="M202" s="190"/>
    </row>
    <row r="203" spans="2:13" ht="6" customHeight="1" thickBot="1" x14ac:dyDescent="0.3">
      <c r="B203" s="85"/>
      <c r="C203" s="86"/>
      <c r="D203" s="86"/>
      <c r="E203" s="86"/>
      <c r="F203" s="86"/>
      <c r="G203" s="86"/>
      <c r="H203" s="86"/>
      <c r="I203" s="86"/>
      <c r="J203" s="86"/>
      <c r="K203" s="87"/>
      <c r="L203" s="86"/>
      <c r="M203" s="86"/>
    </row>
    <row r="204" spans="2:13" ht="62.25" customHeight="1" thickBot="1" x14ac:dyDescent="0.3">
      <c r="B204" s="82"/>
      <c r="C204" s="106" t="s">
        <v>19</v>
      </c>
      <c r="D204" s="113" t="s">
        <v>20</v>
      </c>
      <c r="E204" s="69" t="str">
        <f>F19</f>
        <v>LANDET KVANTUM UKE 12</v>
      </c>
      <c r="F204" s="69" t="str">
        <f>G19</f>
        <v>LANDET KVANTUM T.O.M UKE 12</v>
      </c>
      <c r="G204" s="69" t="str">
        <f>I19</f>
        <v>RESTKVOTER</v>
      </c>
      <c r="H204" s="92" t="str">
        <f>J19</f>
        <v>LANDET KVANTUM T.O.M. UKE 12 2018</v>
      </c>
      <c r="I204" s="80"/>
      <c r="J204" s="80"/>
      <c r="K204" s="71"/>
      <c r="L204" s="118"/>
      <c r="M204" s="118"/>
    </row>
    <row r="205" spans="2:13" s="97" customFormat="1" ht="14.1" customHeight="1" thickBot="1" x14ac:dyDescent="0.3">
      <c r="B205" s="94"/>
      <c r="C205" s="111" t="s">
        <v>51</v>
      </c>
      <c r="D205" s="183">
        <v>1100</v>
      </c>
      <c r="E205" s="183">
        <v>5.2746000000000004</v>
      </c>
      <c r="F205" s="183">
        <v>124.43422</v>
      </c>
      <c r="G205" s="183">
        <f>D205-F205</f>
        <v>975.56578000000002</v>
      </c>
      <c r="H205" s="220">
        <v>178.72636</v>
      </c>
      <c r="I205" s="95"/>
      <c r="J205" s="162"/>
      <c r="K205" s="96"/>
      <c r="L205" s="100"/>
      <c r="M205" s="100"/>
    </row>
    <row r="206" spans="2:13" ht="14.1" customHeight="1" thickBot="1" x14ac:dyDescent="0.3">
      <c r="B206" s="82"/>
      <c r="C206" s="114" t="s">
        <v>45</v>
      </c>
      <c r="D206" s="183">
        <v>3472</v>
      </c>
      <c r="E206" s="183">
        <v>12.511710000000001</v>
      </c>
      <c r="F206" s="183">
        <v>758.75730999999996</v>
      </c>
      <c r="G206" s="183">
        <f t="shared" ref="G206:G208" si="12">D206-F206</f>
        <v>2713.24269</v>
      </c>
      <c r="H206" s="220">
        <v>1261.87193</v>
      </c>
      <c r="I206" s="105"/>
      <c r="J206" s="105"/>
      <c r="K206" s="71"/>
      <c r="L206" s="118"/>
      <c r="M206" s="118"/>
    </row>
    <row r="207" spans="2:13" s="97" customFormat="1" ht="14.1" customHeight="1" thickBot="1" x14ac:dyDescent="0.3">
      <c r="B207" s="94"/>
      <c r="C207" s="109" t="s">
        <v>36</v>
      </c>
      <c r="D207" s="184">
        <v>50</v>
      </c>
      <c r="E207" s="184"/>
      <c r="F207" s="184">
        <v>1.55908</v>
      </c>
      <c r="G207" s="183">
        <f t="shared" si="12"/>
        <v>48.440919999999998</v>
      </c>
      <c r="H207" s="221">
        <v>0.50739999999999996</v>
      </c>
      <c r="I207" s="95"/>
      <c r="J207" s="162"/>
      <c r="K207" s="96"/>
      <c r="L207" s="100"/>
      <c r="M207" s="100"/>
    </row>
    <row r="208" spans="2:13" s="97" customFormat="1" ht="14.1" customHeight="1" thickBot="1" x14ac:dyDescent="0.3">
      <c r="B208" s="89"/>
      <c r="C208" s="109" t="s">
        <v>56</v>
      </c>
      <c r="D208" s="184"/>
      <c r="E208" s="184"/>
      <c r="F208" s="184">
        <v>8.097E-2</v>
      </c>
      <c r="G208" s="183">
        <f t="shared" si="12"/>
        <v>-8.097E-2</v>
      </c>
      <c r="H208" s="221">
        <v>1.593E-2</v>
      </c>
      <c r="I208" s="90"/>
      <c r="J208" s="90"/>
      <c r="K208" s="91"/>
      <c r="L208" s="193"/>
      <c r="M208" s="193"/>
    </row>
    <row r="209" spans="2:13" ht="16.5" thickBot="1" x14ac:dyDescent="0.3">
      <c r="B209" s="82"/>
      <c r="C209" s="112" t="s">
        <v>52</v>
      </c>
      <c r="D209" s="185">
        <f>D195</f>
        <v>4622</v>
      </c>
      <c r="E209" s="185">
        <f>SUM(E205:E208)</f>
        <v>17.78631</v>
      </c>
      <c r="F209" s="185">
        <f>SUM(F205:F208)</f>
        <v>884.83157999999992</v>
      </c>
      <c r="G209" s="185">
        <f>D209-F209</f>
        <v>3737.16842</v>
      </c>
      <c r="H209" s="207">
        <f>H205+H206+H207+H208</f>
        <v>1441.1216199999999</v>
      </c>
      <c r="I209" s="80"/>
      <c r="J209" s="80"/>
      <c r="K209" s="71"/>
      <c r="L209" s="118"/>
      <c r="M209" s="118"/>
    </row>
    <row r="210" spans="2:13" s="70" customFormat="1" ht="9" customHeight="1" x14ac:dyDescent="0.25">
      <c r="B210" s="82"/>
      <c r="C210" s="65"/>
      <c r="D210" s="98"/>
      <c r="E210" s="98"/>
      <c r="F210" s="98"/>
      <c r="G210" s="98"/>
      <c r="H210" s="80"/>
      <c r="I210" s="80"/>
      <c r="J210" s="80"/>
      <c r="K210" s="71"/>
      <c r="L210" s="118"/>
      <c r="M210" s="118"/>
    </row>
    <row r="211" spans="2:13" ht="14.1" customHeight="1" thickBot="1" x14ac:dyDescent="0.3">
      <c r="B211" s="76"/>
      <c r="C211" s="77"/>
      <c r="D211" s="77"/>
      <c r="E211" s="77"/>
      <c r="F211" s="77"/>
      <c r="G211" s="104"/>
      <c r="H211" s="77"/>
      <c r="I211" s="77"/>
      <c r="J211" s="154"/>
      <c r="K211" s="78"/>
      <c r="L211" s="118"/>
      <c r="M211" s="118"/>
    </row>
    <row r="212" spans="2:13" ht="14.1" customHeight="1" thickTop="1" x14ac:dyDescent="0.25">
      <c r="B212" s="118"/>
      <c r="C212" s="118"/>
      <c r="D212" s="118"/>
      <c r="E212" s="118"/>
      <c r="F212" s="118"/>
      <c r="G212" s="156"/>
      <c r="H212" s="118"/>
      <c r="I212" s="118"/>
      <c r="J212" s="118"/>
      <c r="K212" s="118"/>
      <c r="L212" s="118"/>
      <c r="M212" s="118"/>
    </row>
    <row r="213" spans="2:13" ht="14.1" customHeight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s="79" customFormat="1" ht="17.100000000000001" customHeight="1" thickBot="1" x14ac:dyDescent="0.3">
      <c r="B219" s="81"/>
      <c r="C219" s="93" t="s">
        <v>89</v>
      </c>
      <c r="D219" s="81"/>
      <c r="E219" s="81"/>
      <c r="F219" s="81"/>
      <c r="G219" s="81"/>
      <c r="H219" s="81"/>
      <c r="I219" s="81"/>
      <c r="J219" s="81"/>
    </row>
    <row r="220" spans="2:13" ht="17.100000000000001" customHeight="1" thickTop="1" x14ac:dyDescent="0.25">
      <c r="B220" s="421" t="s">
        <v>1</v>
      </c>
      <c r="C220" s="422"/>
      <c r="D220" s="422"/>
      <c r="E220" s="422"/>
      <c r="F220" s="422"/>
      <c r="G220" s="422"/>
      <c r="H220" s="422"/>
      <c r="I220" s="422"/>
      <c r="J220" s="422"/>
      <c r="K220" s="423"/>
      <c r="L220" s="190"/>
      <c r="M220" s="190"/>
    </row>
    <row r="221" spans="2:13" ht="6" customHeight="1" thickBot="1" x14ac:dyDescent="0.3">
      <c r="B221" s="82"/>
      <c r="C221" s="80"/>
      <c r="D221" s="80"/>
      <c r="E221" s="80"/>
      <c r="F221" s="80"/>
      <c r="G221" s="80"/>
      <c r="H221" s="80"/>
      <c r="I221" s="80"/>
      <c r="J221" s="80"/>
      <c r="K221" s="120"/>
      <c r="L221" s="118"/>
      <c r="M221" s="118"/>
    </row>
    <row r="222" spans="2:13" s="3" customFormat="1" ht="14.1" customHeight="1" thickBot="1" x14ac:dyDescent="0.3">
      <c r="B222" s="142"/>
      <c r="C222" s="416" t="s">
        <v>97</v>
      </c>
      <c r="D222" s="417"/>
      <c r="E222"/>
      <c r="F222"/>
      <c r="G222" s="143"/>
      <c r="H222" s="143"/>
      <c r="I222" s="143"/>
      <c r="J222" s="143"/>
      <c r="K222" s="116"/>
      <c r="L222" s="4"/>
      <c r="M222" s="4"/>
    </row>
    <row r="223" spans="2:13" ht="16.5" customHeight="1" x14ac:dyDescent="0.25">
      <c r="B223" s="145"/>
      <c r="C223" s="269" t="s">
        <v>73</v>
      </c>
      <c r="D223" s="270">
        <v>2563</v>
      </c>
      <c r="E223" s="290"/>
      <c r="F223" s="239"/>
      <c r="G223" s="160"/>
      <c r="H223" s="160"/>
      <c r="I223" s="160"/>
      <c r="J223" s="160"/>
      <c r="K223" s="120"/>
      <c r="L223" s="118"/>
      <c r="M223" s="118"/>
    </row>
    <row r="224" spans="2:13" ht="16.5" customHeight="1" x14ac:dyDescent="0.25">
      <c r="B224" s="145"/>
      <c r="C224" s="272" t="s">
        <v>44</v>
      </c>
      <c r="D224" s="273">
        <v>1922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3" ht="14.1" customHeight="1" thickBot="1" x14ac:dyDescent="0.3">
      <c r="B225" s="145"/>
      <c r="C225" s="272" t="s">
        <v>28</v>
      </c>
      <c r="D225" s="273">
        <v>123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3" ht="14.1" customHeight="1" thickBot="1" x14ac:dyDescent="0.3">
      <c r="B226" s="145"/>
      <c r="C226" s="275" t="s">
        <v>31</v>
      </c>
      <c r="D226" s="276">
        <v>4608</v>
      </c>
      <c r="E226" s="290"/>
      <c r="F226"/>
      <c r="G226" s="88"/>
      <c r="H226" s="160"/>
      <c r="I226" s="160"/>
      <c r="J226" s="160"/>
      <c r="K226" s="120"/>
      <c r="L226" s="118"/>
      <c r="M226" s="118"/>
    </row>
    <row r="227" spans="2:13" ht="13.5" customHeight="1" x14ac:dyDescent="0.25">
      <c r="B227" s="82"/>
      <c r="C227" s="291" t="s">
        <v>95</v>
      </c>
      <c r="D227" s="283"/>
      <c r="E227" s="283"/>
      <c r="F227" s="83"/>
      <c r="G227" s="84"/>
      <c r="H227" s="80"/>
      <c r="I227" s="80"/>
      <c r="J227" s="80"/>
      <c r="K227" s="120"/>
      <c r="L227" s="118"/>
      <c r="M227" s="118"/>
    </row>
    <row r="228" spans="2:13" ht="23.25" customHeight="1" thickBot="1" x14ac:dyDescent="0.3">
      <c r="B228" s="82"/>
      <c r="C228" s="414" t="s">
        <v>98</v>
      </c>
      <c r="D228" s="84"/>
      <c r="E228" s="84"/>
      <c r="F228" s="80"/>
      <c r="G228" s="80"/>
      <c r="H228" s="80"/>
      <c r="I228" s="80"/>
      <c r="J228" s="80"/>
      <c r="K228" s="120"/>
      <c r="L228" s="118"/>
      <c r="M228" s="118"/>
    </row>
    <row r="229" spans="2:13" ht="17.100000000000001" customHeight="1" x14ac:dyDescent="0.25">
      <c r="B229" s="418" t="s">
        <v>8</v>
      </c>
      <c r="C229" s="419"/>
      <c r="D229" s="419"/>
      <c r="E229" s="419"/>
      <c r="F229" s="419"/>
      <c r="G229" s="419"/>
      <c r="H229" s="419"/>
      <c r="I229" s="419"/>
      <c r="J229" s="419"/>
      <c r="K229" s="420"/>
      <c r="L229" s="190"/>
      <c r="M229" s="190"/>
    </row>
    <row r="230" spans="2:13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3" ht="62.25" customHeight="1" thickBot="1" x14ac:dyDescent="0.3">
      <c r="B231" s="82"/>
      <c r="C231" s="403" t="s">
        <v>90</v>
      </c>
      <c r="D231" s="404" t="s">
        <v>91</v>
      </c>
      <c r="E231" s="405" t="str">
        <f>E204</f>
        <v>LANDET KVANTUM UKE 12</v>
      </c>
      <c r="F231" s="405" t="str">
        <f>F204</f>
        <v>LANDET KVANTUM T.O.M UKE 12</v>
      </c>
      <c r="G231" s="405" t="s">
        <v>62</v>
      </c>
      <c r="H231" s="406" t="str">
        <f>H204</f>
        <v>LANDET KVANTUM T.O.M. UKE 12 2018</v>
      </c>
      <c r="J231" s="80"/>
      <c r="K231" s="120"/>
      <c r="L231" s="118"/>
      <c r="M231" s="118"/>
    </row>
    <row r="232" spans="2:13" s="97" customFormat="1" ht="14.1" customHeight="1" thickBot="1" x14ac:dyDescent="0.3">
      <c r="B232" s="161"/>
      <c r="C232" s="111" t="s">
        <v>92</v>
      </c>
      <c r="D232" s="445">
        <v>1708</v>
      </c>
      <c r="E232" s="407">
        <f>SUM(E233:E234)</f>
        <v>69.841000000000008</v>
      </c>
      <c r="F232" s="407">
        <f>SUM(F233:F234)</f>
        <v>1114.9540500000001</v>
      </c>
      <c r="G232" s="445">
        <f>D232-F232</f>
        <v>593.04594999999995</v>
      </c>
      <c r="H232" s="407">
        <f>SUM(H233:H234)</f>
        <v>1582.75864</v>
      </c>
      <c r="J232" s="162"/>
      <c r="K232" s="96"/>
      <c r="L232" s="100"/>
      <c r="M232" s="100"/>
    </row>
    <row r="233" spans="2:13" s="97" customFormat="1" ht="14.1" customHeight="1" thickBot="1" x14ac:dyDescent="0.3">
      <c r="B233" s="161"/>
      <c r="C233" s="408" t="s">
        <v>80</v>
      </c>
      <c r="D233" s="446"/>
      <c r="E233" s="409">
        <v>47.579000000000001</v>
      </c>
      <c r="F233" s="409">
        <v>893.73505</v>
      </c>
      <c r="G233" s="446"/>
      <c r="H233" s="409">
        <v>1260.5260000000001</v>
      </c>
      <c r="J233" s="162"/>
      <c r="K233" s="96"/>
      <c r="L233" s="100"/>
      <c r="M233" s="100"/>
    </row>
    <row r="234" spans="2:13" s="97" customFormat="1" ht="14.1" customHeight="1" thickBot="1" x14ac:dyDescent="0.3">
      <c r="B234" s="161"/>
      <c r="C234" s="408" t="s">
        <v>81</v>
      </c>
      <c r="D234" s="447"/>
      <c r="E234" s="410">
        <v>22.262</v>
      </c>
      <c r="F234" s="410">
        <v>221.21899999999999</v>
      </c>
      <c r="G234" s="447"/>
      <c r="H234" s="410">
        <v>322.23264</v>
      </c>
      <c r="J234" s="162"/>
      <c r="K234" s="96"/>
      <c r="L234" s="100"/>
      <c r="M234" s="100"/>
    </row>
    <row r="235" spans="2:13" s="97" customFormat="1" ht="14.1" customHeight="1" thickBot="1" x14ac:dyDescent="0.3">
      <c r="B235" s="161"/>
      <c r="C235" s="111" t="s">
        <v>93</v>
      </c>
      <c r="D235" s="445">
        <v>855</v>
      </c>
      <c r="E235" s="407">
        <f>SUM(E236:E237)</f>
        <v>0</v>
      </c>
      <c r="F235" s="407">
        <f>SUM(F236:F237)</f>
        <v>0</v>
      </c>
      <c r="G235" s="445">
        <f>D235-F235</f>
        <v>855</v>
      </c>
      <c r="H235" s="407">
        <f>SUM(H236:H237)</f>
        <v>0</v>
      </c>
      <c r="J235" s="162"/>
      <c r="K235" s="96"/>
      <c r="L235" s="100"/>
      <c r="M235" s="100"/>
    </row>
    <row r="236" spans="2:13" s="97" customFormat="1" ht="14.1" customHeight="1" thickBot="1" x14ac:dyDescent="0.3">
      <c r="B236" s="161"/>
      <c r="C236" s="408" t="s">
        <v>80</v>
      </c>
      <c r="D236" s="446"/>
      <c r="E236" s="409"/>
      <c r="F236" s="409"/>
      <c r="G236" s="446"/>
      <c r="H236" s="409"/>
      <c r="J236" s="162"/>
      <c r="K236" s="96"/>
      <c r="L236" s="100"/>
      <c r="M236" s="100"/>
    </row>
    <row r="237" spans="2:13" s="97" customFormat="1" ht="14.1" customHeight="1" thickBot="1" x14ac:dyDescent="0.3">
      <c r="B237" s="161"/>
      <c r="C237" s="408" t="s">
        <v>81</v>
      </c>
      <c r="D237" s="447"/>
      <c r="E237" s="410"/>
      <c r="F237" s="410"/>
      <c r="G237" s="447"/>
      <c r="H237" s="410"/>
      <c r="J237" s="162"/>
      <c r="K237" s="96"/>
      <c r="L237" s="100"/>
      <c r="M237" s="100"/>
    </row>
    <row r="238" spans="2:13" s="97" customFormat="1" ht="14.1" customHeight="1" thickBot="1" x14ac:dyDescent="0.3">
      <c r="B238" s="161"/>
      <c r="C238" s="111" t="s">
        <v>94</v>
      </c>
      <c r="D238" s="445">
        <v>0</v>
      </c>
      <c r="E238" s="407">
        <f>SUM(E239:E240)</f>
        <v>0</v>
      </c>
      <c r="F238" s="407">
        <f>SUM(F239:F240)</f>
        <v>0</v>
      </c>
      <c r="G238" s="445">
        <f>D238-F238</f>
        <v>0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">
      <c r="B239" s="161"/>
      <c r="C239" s="408" t="s">
        <v>80</v>
      </c>
      <c r="D239" s="446"/>
      <c r="E239" s="409"/>
      <c r="F239" s="409"/>
      <c r="G239" s="446"/>
      <c r="H239" s="409"/>
      <c r="J239" s="162"/>
      <c r="K239" s="96"/>
      <c r="L239" s="100"/>
      <c r="M239" s="100"/>
    </row>
    <row r="240" spans="2:13" s="97" customFormat="1" ht="14.1" customHeight="1" thickBot="1" x14ac:dyDescent="0.3">
      <c r="B240" s="161"/>
      <c r="C240" s="408" t="s">
        <v>81</v>
      </c>
      <c r="D240" s="447"/>
      <c r="E240" s="410"/>
      <c r="F240" s="410"/>
      <c r="G240" s="447"/>
      <c r="H240" s="410"/>
      <c r="J240" s="162"/>
      <c r="K240" s="96"/>
      <c r="L240" s="100"/>
      <c r="M240" s="100"/>
    </row>
    <row r="241" spans="2:13" s="97" customFormat="1" ht="14.1" customHeight="1" thickBot="1" x14ac:dyDescent="0.3">
      <c r="B241" s="89"/>
      <c r="C241" s="109" t="s">
        <v>56</v>
      </c>
      <c r="D241" s="411"/>
      <c r="E241" s="221"/>
      <c r="F241" s="221"/>
      <c r="G241" s="412"/>
      <c r="H241" s="221"/>
      <c r="J241" s="90"/>
      <c r="K241" s="91"/>
      <c r="L241" s="193"/>
      <c r="M241" s="193"/>
    </row>
    <row r="242" spans="2:13" ht="16.5" thickBot="1" x14ac:dyDescent="0.3">
      <c r="B242" s="82"/>
      <c r="C242" s="112" t="s">
        <v>52</v>
      </c>
      <c r="D242" s="413">
        <f>SUM(D232:D241)</f>
        <v>2563</v>
      </c>
      <c r="E242" s="185">
        <f>E232+E235+E238+E241</f>
        <v>69.841000000000008</v>
      </c>
      <c r="F242" s="185">
        <f>F232+F235+F238+F241</f>
        <v>1114.9540500000001</v>
      </c>
      <c r="G242" s="413">
        <f>SUM(G232:G241)</f>
        <v>1448.0459499999999</v>
      </c>
      <c r="H242" s="185">
        <f>H232+H235+H238+H241</f>
        <v>1582.75864</v>
      </c>
      <c r="J242" s="80"/>
      <c r="K242" s="120"/>
      <c r="L242" s="118"/>
      <c r="M242" s="118"/>
    </row>
    <row r="243" spans="2:13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3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3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3" ht="20.25" customHeight="1" x14ac:dyDescent="0.25"/>
    <row r="247" spans="2:13" ht="14.1" hidden="1" customHeight="1" x14ac:dyDescent="0.25"/>
    <row r="248" spans="2:13" ht="14.1" hidden="1" customHeight="1" x14ac:dyDescent="0.25"/>
    <row r="249" spans="2:13" ht="14.1" hidden="1" customHeight="1" x14ac:dyDescent="0.25">
      <c r="G249" s="64"/>
    </row>
    <row r="250" spans="2:13" ht="14.1" hidden="1" customHeight="1" x14ac:dyDescent="0.25">
      <c r="F250" s="64"/>
    </row>
    <row r="251" spans="2:13" ht="14.1" hidden="1" customHeight="1" x14ac:dyDescent="0.25"/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5:G237"/>
    <mergeCell ref="G238:G240"/>
    <mergeCell ref="D235:D237"/>
    <mergeCell ref="D238:D240"/>
    <mergeCell ref="B220:K220"/>
    <mergeCell ref="C222:D222"/>
    <mergeCell ref="B229:K229"/>
    <mergeCell ref="D232:D234"/>
    <mergeCell ref="G232:G234"/>
    <mergeCell ref="B2:K2"/>
    <mergeCell ref="B7:K7"/>
    <mergeCell ref="C9:D9"/>
    <mergeCell ref="E9:F9"/>
    <mergeCell ref="G9:H9"/>
    <mergeCell ref="B46:K46"/>
    <mergeCell ref="B104:K104"/>
    <mergeCell ref="B17:K17"/>
    <mergeCell ref="B71:K71"/>
    <mergeCell ref="C73:D73"/>
    <mergeCell ref="E73:F73"/>
    <mergeCell ref="G73:H73"/>
    <mergeCell ref="B81:K81"/>
    <mergeCell ref="B54:K54"/>
    <mergeCell ref="C79:H80"/>
    <mergeCell ref="C66:G66"/>
    <mergeCell ref="C146:D146"/>
    <mergeCell ref="B202:K202"/>
    <mergeCell ref="C194:D194"/>
    <mergeCell ref="B192:K192"/>
    <mergeCell ref="C48:D48"/>
    <mergeCell ref="C164:D164"/>
    <mergeCell ref="E164:F164"/>
    <mergeCell ref="G164:H164"/>
    <mergeCell ref="B173:K173"/>
    <mergeCell ref="C106:D106"/>
    <mergeCell ref="E106:F106"/>
    <mergeCell ref="G106:H106"/>
    <mergeCell ref="B114:K114"/>
    <mergeCell ref="B162:K162"/>
    <mergeCell ref="D56:D57"/>
    <mergeCell ref="G56:G57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r:id="rId2"/>
  <headerFooter alignWithMargins="0">
    <oddHeader xml:space="preserve">&amp;LForeløpig statistikk&amp;C&amp;"-,Fet"&amp;12Pr. uke 12
&amp;"-,Normal"&amp;11(iht. motatte landings- og sluttsedler fra fiskesalgslagene; alle tallstørrelser i hele tonn)&amp;R26.03.2019
</oddHeader>
    <oddFooter>&amp;LFiskeridirektoratet&amp;CReguleringsseksjonen&amp;RKjetil Gramstad</oddFooter>
  </headerFooter>
  <rowBreaks count="2" manualBreakCount="2">
    <brk id="67" max="16383" man="1"/>
    <brk id="1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UKE_12_2019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2019-03-26T10:33:07Z</cp:lastPrinted>
  <dcterms:created xsi:type="dcterms:W3CDTF">2011-07-06T12:13:20Z</dcterms:created>
  <dcterms:modified xsi:type="dcterms:W3CDTF">2019-03-26T10:33:45Z</dcterms:modified>
</cp:coreProperties>
</file>