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grhee\"/>
    </mc:Choice>
  </mc:AlternateContent>
  <bookViews>
    <workbookView xWindow="0" yWindow="0" windowWidth="8688" windowHeight="5376" tabRatio="413"/>
  </bookViews>
  <sheets>
    <sheet name="UKE_42_2019" sheetId="1" r:id="rId1"/>
  </sheets>
  <definedNames>
    <definedName name="Z_14D440E4_F18A_4F78_9989_38C1B133222D_.wvu.Cols" localSheetId="0" hidden="1">UKE_42_2019!#REF!</definedName>
    <definedName name="Z_14D440E4_F18A_4F78_9989_38C1B133222D_.wvu.PrintArea" localSheetId="0" hidden="1">UKE_42_2019!$B$1:$M$247</definedName>
    <definedName name="Z_14D440E4_F18A_4F78_9989_38C1B133222D_.wvu.Rows" localSheetId="0" hidden="1">UKE_42_2019!$359:$1048576,UKE_42_2019!$248:$358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29" i="1" l="1"/>
  <c r="G32" i="1" l="1"/>
  <c r="J32" i="1"/>
  <c r="G122" i="1"/>
  <c r="G128" i="1"/>
  <c r="G127" i="1"/>
  <c r="G126" i="1"/>
  <c r="G24" i="1"/>
  <c r="F32" i="1"/>
  <c r="F31" i="1" s="1"/>
  <c r="G33" i="1"/>
  <c r="F33" i="1" s="1"/>
  <c r="G31" i="1" l="1"/>
  <c r="G23" i="1" s="1"/>
  <c r="I25" i="1" l="1"/>
  <c r="I30" i="1" l="1"/>
  <c r="E24" i="1"/>
  <c r="G184" i="1"/>
  <c r="F184" i="1"/>
  <c r="J24" i="1"/>
  <c r="I29" i="1" l="1"/>
  <c r="G207" i="1"/>
  <c r="G208" i="1"/>
  <c r="G209" i="1"/>
  <c r="G210" i="1"/>
  <c r="F131" i="1" l="1"/>
  <c r="G131" i="1"/>
  <c r="F24" i="1" l="1"/>
  <c r="D228" i="1" l="1"/>
  <c r="E243" i="1"/>
  <c r="E178" i="1" l="1"/>
  <c r="E189" i="1" s="1"/>
  <c r="J31" i="1" l="1"/>
  <c r="J23" i="1" s="1"/>
  <c r="F23" i="1" l="1"/>
  <c r="H40" i="1"/>
  <c r="E130" i="1" l="1"/>
  <c r="E20" i="1"/>
  <c r="E31" i="1"/>
  <c r="E23" i="1" l="1"/>
  <c r="I21" i="1" l="1"/>
  <c r="D31" i="1" l="1"/>
  <c r="D24" i="1"/>
  <c r="D20" i="1"/>
  <c r="D89" i="1"/>
  <c r="D88" i="1" s="1"/>
  <c r="D85" i="1"/>
  <c r="D178" i="1"/>
  <c r="D189" i="1" s="1"/>
  <c r="D129" i="1"/>
  <c r="D124" i="1"/>
  <c r="D118" i="1"/>
  <c r="D99" i="1" l="1"/>
  <c r="D23" i="1"/>
  <c r="D40" i="1" s="1"/>
  <c r="D123" i="1"/>
  <c r="D137" i="1" s="1"/>
  <c r="D112" i="1" l="1"/>
  <c r="F60" i="1" l="1"/>
  <c r="E60" i="1"/>
  <c r="H60" i="1"/>
  <c r="H66" i="1" s="1"/>
  <c r="D200" i="1"/>
  <c r="D152" i="1"/>
  <c r="H112" i="1"/>
  <c r="F112" i="1"/>
  <c r="H78" i="1"/>
  <c r="F78" i="1"/>
  <c r="D78" i="1"/>
  <c r="D53" i="1"/>
  <c r="H14" i="1"/>
  <c r="F14" i="1"/>
  <c r="D14" i="1"/>
  <c r="E40" i="1" l="1"/>
  <c r="H171" i="1"/>
  <c r="F171" i="1"/>
  <c r="D243" i="1" l="1"/>
  <c r="I239" i="1"/>
  <c r="G239" i="1"/>
  <c r="H239" i="1" s="1"/>
  <c r="F239" i="1"/>
  <c r="I236" i="1"/>
  <c r="G236" i="1"/>
  <c r="H236" i="1" s="1"/>
  <c r="F236" i="1"/>
  <c r="I233" i="1"/>
  <c r="G233" i="1"/>
  <c r="H233" i="1" s="1"/>
  <c r="F233" i="1"/>
  <c r="H243" i="1" l="1"/>
  <c r="F243" i="1"/>
  <c r="I243" i="1"/>
  <c r="G243" i="1"/>
  <c r="G59" i="1" l="1"/>
  <c r="G57" i="1"/>
  <c r="E124" i="1" l="1"/>
  <c r="E123" i="1" s="1"/>
  <c r="D66" i="1" l="1"/>
  <c r="H187" i="1" l="1"/>
  <c r="H183" i="1"/>
  <c r="H182" i="1"/>
  <c r="H181" i="1"/>
  <c r="H180" i="1"/>
  <c r="H179" i="1"/>
  <c r="H136" i="1" l="1"/>
  <c r="H135" i="1"/>
  <c r="H134" i="1"/>
  <c r="H133" i="1"/>
  <c r="H132" i="1"/>
  <c r="H130" i="1"/>
  <c r="H126" i="1"/>
  <c r="H127" i="1"/>
  <c r="H128" i="1"/>
  <c r="H125" i="1"/>
  <c r="H122" i="1"/>
  <c r="H121" i="1"/>
  <c r="H120" i="1"/>
  <c r="H119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26" i="1"/>
  <c r="I27" i="1"/>
  <c r="I28" i="1"/>
  <c r="I22" i="1"/>
  <c r="I24" i="1" l="1"/>
  <c r="I20" i="1"/>
  <c r="H124" i="1"/>
  <c r="H118" i="1"/>
  <c r="H97" i="1" l="1"/>
  <c r="I184" i="1" l="1"/>
  <c r="I33" i="1" l="1"/>
  <c r="F124" i="1" l="1"/>
  <c r="F123" i="1" s="1"/>
  <c r="F178" i="1" l="1"/>
  <c r="G178" i="1"/>
  <c r="I131" i="1" l="1"/>
  <c r="I118" i="1"/>
  <c r="I124" i="1"/>
  <c r="I123" i="1" s="1"/>
  <c r="I137" i="1" l="1"/>
  <c r="I178" i="1"/>
  <c r="I31" i="1" l="1"/>
  <c r="H89" i="1"/>
  <c r="H88" i="1" s="1"/>
  <c r="I23" i="1" l="1"/>
  <c r="F189" i="1" l="1"/>
  <c r="H184" i="1"/>
  <c r="I189" i="1"/>
  <c r="H131" i="1"/>
  <c r="D211" i="1" l="1"/>
  <c r="F161" i="1" l="1"/>
  <c r="E161" i="1"/>
  <c r="D161" i="1"/>
  <c r="G160" i="1"/>
  <c r="G159" i="1"/>
  <c r="G158" i="1"/>
  <c r="H129" i="1"/>
  <c r="H123" i="1" s="1"/>
  <c r="G124" i="1"/>
  <c r="G123" i="1" s="1"/>
  <c r="G137" i="1" s="1"/>
  <c r="G118" i="1"/>
  <c r="F118" i="1"/>
  <c r="F137" i="1" s="1"/>
  <c r="E118" i="1"/>
  <c r="E137" i="1" s="1"/>
  <c r="G64" i="1"/>
  <c r="F66" i="1"/>
  <c r="G66" i="1" s="1"/>
  <c r="E66" i="1"/>
  <c r="G161" i="1" l="1"/>
  <c r="G60" i="1"/>
  <c r="H137" i="1" l="1"/>
  <c r="I89" i="1"/>
  <c r="I88" i="1" s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9" i="1"/>
  <c r="I37" i="1"/>
  <c r="J20" i="1"/>
  <c r="J40" i="1" s="1"/>
  <c r="G20" i="1"/>
  <c r="G40" i="1" s="1"/>
  <c r="F20" i="1"/>
  <c r="F40" i="1" s="1"/>
  <c r="I40" i="1" l="1"/>
  <c r="E99" i="1"/>
  <c r="I99" i="1"/>
  <c r="H99" i="1"/>
  <c r="G99" i="1"/>
  <c r="F99" i="1"/>
  <c r="F211" i="1" l="1"/>
  <c r="E211" i="1" l="1"/>
  <c r="G189" i="1" l="1"/>
  <c r="H211" i="1" l="1"/>
  <c r="H161" i="1" l="1"/>
  <c r="G211" i="1" l="1"/>
  <c r="H206" i="1"/>
  <c r="I232" i="1" s="1"/>
  <c r="G206" i="1"/>
  <c r="F206" i="1"/>
  <c r="G232" i="1" s="1"/>
  <c r="E206" i="1"/>
  <c r="F232" i="1" s="1"/>
  <c r="H188" i="1"/>
  <c r="I177" i="1"/>
  <c r="H177" i="1"/>
  <c r="G177" i="1"/>
  <c r="F177" i="1"/>
  <c r="H157" i="1"/>
  <c r="G157" i="1"/>
  <c r="F157" i="1"/>
  <c r="E157" i="1"/>
  <c r="I117" i="1"/>
  <c r="H117" i="1"/>
  <c r="G117" i="1"/>
  <c r="F117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<sst xmlns="http://schemas.openxmlformats.org/spreadsheetml/2006/main" count="257" uniqueCount="132">
  <si>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</si>
  <si>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</si>
  <si>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</si>
  <si>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</si>
  <si>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</si>
  <si>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</si>
  <si>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</si>
  <si>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</si>
  <si>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</si>
  <si>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</si>
  <si>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</si>
  <si>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</si>
  <si>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</si>
  <si>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</si>
  <si>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</si>
  <si>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</si>
  <si>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</si>
  <si>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</si>
  <si>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</si>
  <si>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</si>
  <si>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</si>
  <si>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</si>
  <si>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</si>
  <si>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</si>
  <si>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</si>
  <si>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</si>
  <si>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</si>
  <si>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</si>
  <si>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</si>
  <si>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</si>
  <si>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</si>
  <si>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</si>
  <si>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</si>
  <si>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</si>
  <si>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</si>
  <si>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</si>
  <si>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</si>
  <si>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</si>
  <si>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</si>
  <si>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</si>
  <si>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</si>
  <si>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</si>
  <si>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</si>
  <si>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</si>
  <si>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</si>
  <si>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</si>
  <si>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</si>
  <si>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</si>
  <si>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</si>
  <si>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</si>
  <si>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</si>
  <si>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</si>
  <si>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</si>
  <si>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</si>
  <si>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</si>
  <si>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</si>
  <si>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</si>
  <si>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</si>
  <si>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</si>
  <si>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</si>
  <si>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</si>
  <si>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</si>
  <si>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</si>
  <si>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</si>
  <si>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</si>
  <si>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</si>
  <si>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</si>
  <si>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</si>
  <si>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</si>
  <si>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</si>
  <si>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</si>
  <si>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</si>
  <si>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</si>
  <si>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</si>
  <si>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</si>
  <si>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</si>
  <si>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</si>
  <si>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</si>
  <si>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</si>
  <si>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</si>
  <si>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</si>
  <si>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</si>
  <si>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</si>
  <si>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</si>
  <si>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</si>
  <si>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</si>
  <si>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</si>
  <si>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LANDET KVANTUM AV TORSK, HYSE, SEI, BLÅKVEITE, SNABELUER OG REKER I 2019</t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</si>
  <si>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</si>
  <si>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</si>
  <si>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</si>
  <si>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</si>
  <si>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</si>
  <si>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</si>
  <si>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</si>
  <si>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</si>
  <si>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5 410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</si>
  <si>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</si>
  <si>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5 500 tonn, periodekvote andre periode: 2 300 tonn, bifangstavsetning: 263 tonn 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</si>
  <si>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1 719 tonn avsatt til rekrutteringsordningen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</si>
  <si>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129 tonn til forsknings- og undervisningskvoter, 2 000 tonn til fangst innenfor ungdomsfiskeordningen og rekreasjonsfiske, 250 tonn til agnformål og 1 503 tonn til rekrutteringsordningen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</si>
  <si>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</si>
  <si>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1 503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</si>
  <si>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34 tonn til forsknings- og undervisningsformål</t>
    </r>
  </si>
  <si>
    <r>
      <t xml:space="preserve">2 </t>
    </r>
    <r>
      <rPr>
        <sz val="9"/>
        <color theme="1"/>
        <rFont val="Calibri"/>
        <family val="2"/>
      </rPr>
      <t>11 676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</si>
  <si>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2 204</t>
    </r>
    <r>
      <rPr>
        <sz val="9"/>
        <color theme="1"/>
        <rFont val="Calibri"/>
        <family val="2"/>
      </rPr>
      <t xml:space="preserve"> tonn i Fiskevernsonen ved Svalbard og 3 172 tonn i internasjonalt farvann i Norskehavet. I tillegg er det avsatt 1 000 tonn snabeluer til EU-fartøys fiske. 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</si>
  <si>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</si>
  <si>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50 tonn til forsknings- og undervisningsformål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</si>
  <si>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</si>
  <si>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</si>
  <si>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</si>
  <si>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</si>
  <si>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</si>
  <si>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</si>
  <si>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</si>
  <si>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</si>
  <si>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5 259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</si>
  <si>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1 609 tonn er overført fra ubenyttet tredjelandskvote til norsk totalkvote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</si>
  <si>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2018. I tillegg er estimert kvantum av sei som gikk til oppmaling i 2018 belastet Pelagisk-/Nordsjøtrål.</t>
    </r>
  </si>
  <si>
    <t>JUSTERTE PERIODE-KVOTER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</si>
  <si>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323 tonn, er trukket ut fra norsk kvote</t>
    </r>
  </si>
  <si>
    <t>Distriktskvote 2018</t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</si>
  <si>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2018</t>
    </r>
  </si>
  <si>
    <r>
      <t>Not</t>
    </r>
    <r>
      <rPr>
        <b/>
        <vertAlign val="superscript"/>
        <sz val="11"/>
        <color theme="1"/>
        <rFont val="Calibri"/>
        <family val="2"/>
      </rPr>
      <t>5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</si>
  <si>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2,5</t>
    </r>
    <r>
      <rPr>
        <b/>
        <i/>
        <sz val="11"/>
        <color theme="1"/>
        <rFont val="Calibri"/>
        <family val="2"/>
      </rPr>
      <t>:</t>
    </r>
  </si>
  <si>
    <t>LANDET KVANTUM UKE 42</t>
  </si>
  <si>
    <t>LANDET KVANTUM T.O.M UKE 42</t>
  </si>
  <si>
    <t>LANDET KVANTUM T.O.M. UKE 42 2018</t>
  </si>
  <si>
    <r>
      <t xml:space="preserve">3 </t>
    </r>
    <r>
      <rPr>
        <sz val="9"/>
        <color theme="1"/>
        <rFont val="Calibri"/>
        <family val="2"/>
      </rPr>
      <t>Registrert rekreasjonsfiske utgjør 1 983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</si>
  <si>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63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</si>
  <si>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544 tonn, men det legges til grunn at hele avsetningen tas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</si>
  <si>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tatt med not av fartøy i lukket gruppe belastes notgruppen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</si>
</sst>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6" fillId="0" borderId="0"/>
    <xf numFmtId="49" fontId="66" fillId="0" borderId="0"/>
    <xf numFmtId="49" fontId="66" fillId="0" borderId="0"/>
    <xf numFmtId="0" fontId="66" fillId="0" borderId="0"/>
    <xf numFmtId="0" fontId="66" fillId="0" borderId="0"/>
  </cellStyleXfs>
  <cellXfs count="462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43" fillId="0" borderId="94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8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25" fillId="0" borderId="24" xfId="0" applyFont="1" applyFill="1" applyBorder="1" applyAlignment="1">
      <alignment vertical="center"/>
    </xf>
    <xf numFmtId="0" fontId="0" fillId="0" borderId="28" xfId="0" applyFont="1" applyBorder="1" applyAlignment="1">
      <alignment horizontal="left" vertical="center"/>
    </xf>
    <xf numFmtId="3" fontId="22" fillId="0" borderId="86" xfId="1" applyNumberFormat="1" applyFont="1" applyFill="1" applyBorder="1" applyAlignment="1">
      <alignment horizontal="right" vertical="center"/>
    </xf>
    <xf numFmtId="0" fontId="22" fillId="0" borderId="20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3" fontId="65" fillId="0" borderId="94" xfId="1" applyNumberFormat="1" applyFont="1" applyFill="1" applyBorder="1" applyAlignment="1">
      <alignment vertical="center"/>
    </xf>
    <xf numFmtId="3" fontId="22" fillId="0" borderId="94" xfId="1" applyNumberFormat="1" applyFont="1" applyFill="1" applyBorder="1" applyAlignment="1">
      <alignment vertical="center"/>
    </xf>
    <xf numFmtId="3" fontId="24" fillId="4" borderId="17" xfId="1" applyNumberFormat="1" applyFont="1" applyFill="1" applyBorder="1" applyAlignment="1">
      <alignment vertical="center" wrapText="1"/>
    </xf>
    <xf numFmtId="0" fontId="24" fillId="4" borderId="55" xfId="0" applyFont="1" applyFill="1" applyBorder="1" applyAlignment="1">
      <alignment horizontal="center" vertical="center" wrapText="1"/>
    </xf>
    <xf numFmtId="3" fontId="24" fillId="4" borderId="55" xfId="1" applyNumberFormat="1" applyFont="1" applyFill="1" applyBorder="1" applyAlignment="1">
      <alignment horizontal="right" vertical="center" wrapText="1"/>
    </xf>
    <xf numFmtId="3" fontId="22" fillId="0" borderId="73" xfId="1" applyNumberFormat="1" applyFont="1" applyFill="1" applyBorder="1" applyAlignment="1">
      <alignment vertical="center"/>
    </xf>
    <xf numFmtId="3" fontId="65" fillId="0" borderId="70" xfId="1" applyNumberFormat="1" applyFont="1" applyFill="1" applyBorder="1" applyAlignment="1">
      <alignment vertical="center"/>
    </xf>
    <xf numFmtId="3" fontId="22" fillId="0" borderId="6" xfId="1" applyNumberFormat="1" applyFont="1" applyFill="1" applyBorder="1" applyAlignment="1">
      <alignment horizontal="right" vertical="center"/>
    </xf>
    <xf numFmtId="3" fontId="24" fillId="4" borderId="1" xfId="1" applyNumberFormat="1" applyFont="1" applyFill="1" applyBorder="1" applyAlignment="1">
      <alignment horizontal="right" vertical="center" wrapText="1"/>
    </xf>
    <xf numFmtId="3" fontId="43" fillId="0" borderId="16" xfId="0" applyNumberFormat="1" applyFont="1" applyFill="1" applyBorder="1" applyAlignment="1">
      <alignment vertical="center" wrapText="1"/>
    </xf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3" fontId="22" fillId="0" borderId="37" xfId="1" applyNumberFormat="1" applyFont="1" applyFill="1" applyBorder="1" applyAlignment="1">
      <alignment horizontal="right" vertical="center"/>
    </xf>
    <xf numFmtId="3" fontId="22" fillId="0" borderId="34" xfId="1" applyNumberFormat="1" applyFont="1" applyFill="1" applyBorder="1" applyAlignment="1">
      <alignment horizontal="right" vertical="center"/>
    </xf>
    <xf numFmtId="3" fontId="22" fillId="0" borderId="56" xfId="1" applyNumberFormat="1" applyFont="1" applyFill="1" applyBorder="1" applyAlignment="1">
      <alignment horizontal="righ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3" fontId="22" fillId="0" borderId="4" xfId="1" applyNumberFormat="1" applyFont="1" applyFill="1" applyBorder="1" applyAlignment="1">
      <alignment horizontal="right" vertical="center"/>
    </xf>
    <xf numFmtId="3" fontId="22" fillId="0" borderId="5" xfId="1" applyNumberFormat="1" applyFont="1" applyFill="1" applyBorder="1" applyAlignment="1">
      <alignment horizontal="right" vertical="center"/>
    </xf>
    <xf numFmtId="3" fontId="22" fillId="0" borderId="6" xfId="1" applyNumberFormat="1" applyFont="1" applyFill="1" applyBorder="1" applyAlignment="1">
      <alignment horizontal="right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5" xfId="0" applyFont="1" applyFill="1" applyBorder="1" applyAlignment="1">
      <alignment horizontal="left" vertical="center" wrapText="1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8"/>
  <sheetViews>
    <sheetView showGridLines="0" showZeros="0" tabSelected="1" showRuler="0" view="pageLayout" zoomScaleNormal="115" workbookViewId="0">
      <selection activeCell="I29" sqref="I29"/>
    </sheetView>
  </sheetViews>
  <sheetFormatPr baseColWidth="10" defaultColWidth="0" defaultRowHeight="0" customHeight="1" zeroHeight="1" x14ac:dyDescent="0.3"/>
  <cols>
    <col min="1" max="1" width="0.5546875" style="70" customWidth="1"/>
    <col min="2" max="2" width="0.88671875" style="5" customWidth="1"/>
    <col min="3" max="3" width="32.33203125" style="5" customWidth="1"/>
    <col min="4" max="4" width="15" style="5" customWidth="1"/>
    <col min="5" max="5" width="16.33203125" style="5" bestFit="1" customWidth="1"/>
    <col min="6" max="6" width="13.5546875" style="5" customWidth="1"/>
    <col min="7" max="7" width="19.5546875" style="5" customWidth="1"/>
    <col min="8" max="8" width="18.33203125" style="5" customWidth="1"/>
    <col min="9" max="9" width="18.33203125" style="70" customWidth="1"/>
    <col min="10" max="10" width="18.33203125" style="70" bestFit="1" customWidth="1"/>
    <col min="11" max="11" width="0.5546875" style="5" customWidth="1"/>
    <col min="12" max="12" width="1.5546875" style="70" customWidth="1"/>
    <col min="13" max="13" width="1" style="70" hidden="1" customWidth="1"/>
    <col min="14" max="14" width="5.109375" hidden="1" customWidth="1"/>
    <col min="15" max="16" width="0" hidden="1" customWidth="1"/>
  </cols>
  <sheetData>
    <row r="1" spans="2:13" s="70" customFormat="1" ht="7.95" customHeight="1" thickBot="1" x14ac:dyDescent="0.35"/>
    <row r="2" spans="2:13" ht="31.5" customHeight="1" thickTop="1" thickBot="1" x14ac:dyDescent="0.35">
      <c r="B2" s="441" t="s">
        <v>87</v>
      </c>
      <c r="C2" s="442"/>
      <c r="D2" s="442"/>
      <c r="E2" s="442"/>
      <c r="F2" s="442"/>
      <c r="G2" s="442"/>
      <c r="H2" s="442"/>
      <c r="I2" s="442"/>
      <c r="J2" s="442"/>
      <c r="K2" s="443"/>
      <c r="L2" s="189"/>
      <c r="M2" s="189"/>
    </row>
    <row r="3" spans="2:13" ht="14.85" customHeight="1" thickTop="1" x14ac:dyDescent="0.3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3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3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5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3">
      <c r="B7" s="444"/>
      <c r="C7" s="445"/>
      <c r="D7" s="445"/>
      <c r="E7" s="445"/>
      <c r="F7" s="445"/>
      <c r="G7" s="445"/>
      <c r="H7" s="445"/>
      <c r="I7" s="445"/>
      <c r="J7" s="445"/>
      <c r="K7" s="446"/>
      <c r="L7" s="205"/>
      <c r="M7" s="205"/>
    </row>
    <row r="8" spans="2:13" ht="12" customHeight="1" thickBot="1" x14ac:dyDescent="0.35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5">
      <c r="B9" s="117"/>
      <c r="C9" s="447" t="s">
        <v>2</v>
      </c>
      <c r="D9" s="448"/>
      <c r="E9" s="447" t="s">
        <v>20</v>
      </c>
      <c r="F9" s="448"/>
      <c r="G9" s="447" t="s">
        <v>21</v>
      </c>
      <c r="H9" s="448"/>
      <c r="I9" s="156"/>
      <c r="J9" s="156"/>
      <c r="K9" s="115"/>
      <c r="L9" s="136"/>
      <c r="M9" s="136"/>
    </row>
    <row r="10" spans="2:13" ht="14.1" customHeight="1" x14ac:dyDescent="0.3">
      <c r="B10" s="119"/>
      <c r="C10" s="164"/>
      <c r="D10" s="164"/>
      <c r="E10" s="164" t="s">
        <v>5</v>
      </c>
      <c r="F10" s="242">
        <v>98080</v>
      </c>
      <c r="G10" s="165" t="s">
        <v>25</v>
      </c>
      <c r="H10" s="242">
        <v>26006</v>
      </c>
      <c r="I10" s="166"/>
      <c r="J10" s="166"/>
      <c r="K10" s="115"/>
      <c r="L10" s="136"/>
      <c r="M10" s="136"/>
    </row>
    <row r="11" spans="2:13" ht="15.75" customHeight="1" x14ac:dyDescent="0.3">
      <c r="B11" s="119"/>
      <c r="C11" s="165" t="s">
        <v>27</v>
      </c>
      <c r="D11" s="169">
        <v>328697</v>
      </c>
      <c r="E11" s="165" t="s">
        <v>6</v>
      </c>
      <c r="F11" s="169">
        <v>211414</v>
      </c>
      <c r="G11" s="165" t="s">
        <v>80</v>
      </c>
      <c r="H11" s="169">
        <v>145744</v>
      </c>
      <c r="I11" s="166"/>
      <c r="J11" s="166"/>
      <c r="K11" s="115"/>
      <c r="L11" s="136"/>
      <c r="M11" s="136"/>
    </row>
    <row r="12" spans="2:13" ht="14.25" customHeight="1" x14ac:dyDescent="0.3">
      <c r="B12" s="119"/>
      <c r="C12" s="165" t="s">
        <v>3</v>
      </c>
      <c r="D12" s="169">
        <v>316697</v>
      </c>
      <c r="E12" s="165" t="s">
        <v>95</v>
      </c>
      <c r="F12" s="169">
        <v>19203</v>
      </c>
      <c r="G12" s="165" t="s">
        <v>81</v>
      </c>
      <c r="H12" s="169">
        <v>24664</v>
      </c>
      <c r="I12" s="166"/>
      <c r="J12" s="166"/>
      <c r="K12" s="115"/>
      <c r="L12" s="136"/>
      <c r="M12" s="136"/>
    </row>
    <row r="13" spans="2:13" ht="15.75" customHeight="1" thickBot="1" x14ac:dyDescent="0.35">
      <c r="B13" s="119"/>
      <c r="C13" s="165" t="s">
        <v>115</v>
      </c>
      <c r="D13" s="169">
        <v>100606</v>
      </c>
      <c r="E13" s="236"/>
      <c r="F13" s="237"/>
      <c r="G13" s="167" t="s">
        <v>15</v>
      </c>
      <c r="H13" s="243">
        <v>15000</v>
      </c>
      <c r="I13" s="166"/>
      <c r="J13" s="166"/>
      <c r="K13" s="115"/>
      <c r="L13" s="136"/>
      <c r="M13" s="136"/>
    </row>
    <row r="14" spans="2:13" ht="14.1" customHeight="1" thickBot="1" x14ac:dyDescent="0.35">
      <c r="B14" s="119"/>
      <c r="C14" s="121" t="s">
        <v>4</v>
      </c>
      <c r="D14" s="170">
        <f>SUM(D11:D13)</f>
        <v>746000</v>
      </c>
      <c r="E14" s="121" t="s">
        <v>7</v>
      </c>
      <c r="F14" s="170">
        <f>SUM(F10:F13)</f>
        <v>328697</v>
      </c>
      <c r="G14" s="121" t="s">
        <v>6</v>
      </c>
      <c r="H14" s="170">
        <f>SUM(H10:H13)</f>
        <v>211414</v>
      </c>
      <c r="I14" s="166"/>
      <c r="J14" s="166"/>
      <c r="K14" s="120"/>
      <c r="L14" s="118"/>
      <c r="M14" s="118"/>
    </row>
    <row r="15" spans="2:13" s="16" customFormat="1" ht="15" customHeight="1" x14ac:dyDescent="0.3">
      <c r="B15" s="122"/>
      <c r="C15" s="313" t="s">
        <v>116</v>
      </c>
      <c r="D15" s="313"/>
      <c r="E15" s="313"/>
      <c r="F15" s="313"/>
      <c r="G15" s="313"/>
      <c r="H15" s="168"/>
      <c r="I15" s="168"/>
      <c r="J15" s="168"/>
      <c r="K15" s="124"/>
      <c r="L15" s="123"/>
      <c r="M15" s="123"/>
    </row>
    <row r="16" spans="2:13" ht="15" customHeight="1" thickBot="1" x14ac:dyDescent="0.35">
      <c r="B16" s="125"/>
      <c r="C16" s="235"/>
      <c r="D16" s="235"/>
      <c r="E16" s="235"/>
      <c r="F16" s="235"/>
      <c r="G16" s="235"/>
      <c r="H16" s="235"/>
      <c r="I16" s="235"/>
      <c r="J16" s="199"/>
      <c r="K16" s="127"/>
      <c r="L16" s="118"/>
      <c r="M16" s="118"/>
    </row>
    <row r="17" spans="1:13" ht="21.75" customHeight="1" x14ac:dyDescent="0.3">
      <c r="B17" s="449" t="s">
        <v>8</v>
      </c>
      <c r="C17" s="450"/>
      <c r="D17" s="450"/>
      <c r="E17" s="450"/>
      <c r="F17" s="450"/>
      <c r="G17" s="450"/>
      <c r="H17" s="450"/>
      <c r="I17" s="450"/>
      <c r="J17" s="450"/>
      <c r="K17" s="451"/>
      <c r="L17" s="205"/>
      <c r="M17" s="205"/>
    </row>
    <row r="18" spans="1:13" ht="12" customHeight="1" thickBot="1" x14ac:dyDescent="0.35">
      <c r="B18" s="119"/>
      <c r="C18" s="238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5">
      <c r="A19" s="3"/>
      <c r="B19" s="117"/>
      <c r="C19" s="178" t="s">
        <v>19</v>
      </c>
      <c r="D19" s="325" t="s">
        <v>70</v>
      </c>
      <c r="E19" s="325" t="s">
        <v>109</v>
      </c>
      <c r="F19" s="326" t="s">
        <v>125</v>
      </c>
      <c r="G19" s="326" t="s">
        <v>126</v>
      </c>
      <c r="H19" s="326" t="s">
        <v>69</v>
      </c>
      <c r="I19" s="326" t="s">
        <v>62</v>
      </c>
      <c r="J19" s="327" t="s">
        <v>127</v>
      </c>
      <c r="K19" s="116"/>
      <c r="L19" s="4"/>
      <c r="M19" s="4"/>
    </row>
    <row r="20" spans="1:13" ht="14.1" customHeight="1" x14ac:dyDescent="0.3">
      <c r="B20" s="119"/>
      <c r="C20" s="259" t="s">
        <v>16</v>
      </c>
      <c r="D20" s="314">
        <f>D22+D21</f>
        <v>98984</v>
      </c>
      <c r="E20" s="314">
        <f>E22+E21</f>
        <v>98279</v>
      </c>
      <c r="F20" s="328">
        <f>F22+F21</f>
        <v>501.21</v>
      </c>
      <c r="G20" s="328">
        <f>G21+G22</f>
        <v>68379.025739999997</v>
      </c>
      <c r="H20" s="328"/>
      <c r="I20" s="328">
        <f>I22+I21</f>
        <v>29899.974259999999</v>
      </c>
      <c r="J20" s="329">
        <f>J22+J21</f>
        <v>77223.936580000009</v>
      </c>
      <c r="K20" s="128"/>
      <c r="L20" s="156"/>
      <c r="M20" s="156"/>
    </row>
    <row r="21" spans="1:13" ht="14.1" customHeight="1" x14ac:dyDescent="0.3">
      <c r="B21" s="119"/>
      <c r="C21" s="260" t="s">
        <v>12</v>
      </c>
      <c r="D21" s="315">
        <v>98234</v>
      </c>
      <c r="E21" s="315">
        <v>97469</v>
      </c>
      <c r="F21" s="330">
        <v>439.6395</v>
      </c>
      <c r="G21" s="330">
        <v>67798.568859999999</v>
      </c>
      <c r="H21" s="330"/>
      <c r="I21" s="330">
        <f>E21-G21</f>
        <v>29670.431140000001</v>
      </c>
      <c r="J21" s="331">
        <v>76577.108370000002</v>
      </c>
      <c r="K21" s="128"/>
      <c r="L21" s="156"/>
      <c r="M21" s="156"/>
    </row>
    <row r="22" spans="1:13" ht="14.1" customHeight="1" thickBot="1" x14ac:dyDescent="0.35">
      <c r="B22" s="119"/>
      <c r="C22" s="261" t="s">
        <v>11</v>
      </c>
      <c r="D22" s="324">
        <v>750</v>
      </c>
      <c r="E22" s="324">
        <v>810</v>
      </c>
      <c r="F22" s="332">
        <v>61.570500000000003</v>
      </c>
      <c r="G22" s="332">
        <v>580.45687999999996</v>
      </c>
      <c r="H22" s="332"/>
      <c r="I22" s="330">
        <f>E22-G22</f>
        <v>229.54312000000004</v>
      </c>
      <c r="J22" s="331">
        <v>646.82821000000001</v>
      </c>
      <c r="K22" s="128"/>
      <c r="L22" s="156"/>
      <c r="M22" s="156"/>
    </row>
    <row r="23" spans="1:13" ht="14.1" customHeight="1" x14ac:dyDescent="0.3">
      <c r="B23" s="119"/>
      <c r="C23" s="259" t="s">
        <v>17</v>
      </c>
      <c r="D23" s="314">
        <f>D31+D30+D24</f>
        <v>221179</v>
      </c>
      <c r="E23" s="314">
        <f>E31+E30+E24</f>
        <v>204248</v>
      </c>
      <c r="F23" s="328">
        <f>F31+F30+F24</f>
        <v>1311.6616899999999</v>
      </c>
      <c r="G23" s="328">
        <f>G24+G30+G31</f>
        <v>194943.90345800002</v>
      </c>
      <c r="H23" s="328"/>
      <c r="I23" s="328">
        <f>I24+I30+I31</f>
        <v>9304.096541999992</v>
      </c>
      <c r="J23" s="329">
        <f>J24+J30+J31</f>
        <v>220375.08073999998</v>
      </c>
      <c r="K23" s="128"/>
      <c r="L23" s="156"/>
      <c r="M23" s="156"/>
    </row>
    <row r="24" spans="1:13" ht="15" customHeight="1" x14ac:dyDescent="0.3">
      <c r="A24" s="21"/>
      <c r="B24" s="129"/>
      <c r="C24" s="266" t="s">
        <v>82</v>
      </c>
      <c r="D24" s="316">
        <f>D25+D26+D27+D28+D29</f>
        <v>166655</v>
      </c>
      <c r="E24" s="316">
        <f>E25+E26+E27+E28+E29</f>
        <v>159455</v>
      </c>
      <c r="F24" s="334">
        <f>F25+F26+F27+F28</f>
        <v>796.03746999999998</v>
      </c>
      <c r="G24" s="334">
        <f>G25+G26+G27+G28</f>
        <v>159385.64383800002</v>
      </c>
      <c r="H24" s="334"/>
      <c r="I24" s="334">
        <f>I25+I26+I27+I28+I29</f>
        <v>69.356161999992764</v>
      </c>
      <c r="J24" s="335">
        <f>J25+J26+J27+J28</f>
        <v>174031.56391999999</v>
      </c>
      <c r="K24" s="128"/>
      <c r="L24" s="156"/>
      <c r="M24" s="156"/>
    </row>
    <row r="25" spans="1:13" ht="14.1" customHeight="1" x14ac:dyDescent="0.3">
      <c r="A25" s="22"/>
      <c r="B25" s="130"/>
      <c r="C25" s="265" t="s">
        <v>22</v>
      </c>
      <c r="D25" s="317">
        <v>42498</v>
      </c>
      <c r="E25" s="317">
        <v>40931</v>
      </c>
      <c r="F25" s="336">
        <v>197.84889000000001</v>
      </c>
      <c r="G25" s="336">
        <v>43159.805460000003</v>
      </c>
      <c r="H25" s="336">
        <v>1636</v>
      </c>
      <c r="I25" s="336">
        <f>E25-G25+H25</f>
        <v>-592.80546000000322</v>
      </c>
      <c r="J25" s="337">
        <v>51466.065699999999</v>
      </c>
      <c r="K25" s="128"/>
      <c r="L25" s="156"/>
      <c r="M25" s="156"/>
    </row>
    <row r="26" spans="1:13" ht="14.1" customHeight="1" x14ac:dyDescent="0.3">
      <c r="A26" s="22"/>
      <c r="B26" s="130"/>
      <c r="C26" s="265" t="s">
        <v>59</v>
      </c>
      <c r="D26" s="317">
        <v>42191</v>
      </c>
      <c r="E26" s="317">
        <v>39414</v>
      </c>
      <c r="F26" s="336">
        <v>371.37398000000002</v>
      </c>
      <c r="G26" s="336">
        <v>43424.697</v>
      </c>
      <c r="H26" s="336">
        <v>2947</v>
      </c>
      <c r="I26" s="336">
        <f>E26-G26+H26</f>
        <v>-1063.6970000000001</v>
      </c>
      <c r="J26" s="337">
        <v>48555.309979999998</v>
      </c>
      <c r="K26" s="128"/>
      <c r="L26" s="156"/>
      <c r="M26" s="156"/>
    </row>
    <row r="27" spans="1:13" ht="14.1" customHeight="1" x14ac:dyDescent="0.3">
      <c r="A27" s="22"/>
      <c r="B27" s="130"/>
      <c r="C27" s="265" t="s">
        <v>60</v>
      </c>
      <c r="D27" s="317">
        <v>40130</v>
      </c>
      <c r="E27" s="317">
        <v>40274</v>
      </c>
      <c r="F27" s="336">
        <v>105.43328</v>
      </c>
      <c r="G27" s="336">
        <v>42805.277692000003</v>
      </c>
      <c r="H27" s="336">
        <v>3719</v>
      </c>
      <c r="I27" s="336">
        <f>E27-G27+H27</f>
        <v>1187.7223079999967</v>
      </c>
      <c r="J27" s="337">
        <v>43492.317499999997</v>
      </c>
      <c r="K27" s="128"/>
      <c r="L27" s="156"/>
      <c r="M27" s="156"/>
    </row>
    <row r="28" spans="1:13" ht="14.1" customHeight="1" x14ac:dyDescent="0.3">
      <c r="A28" s="22"/>
      <c r="B28" s="130"/>
      <c r="C28" s="265" t="s">
        <v>84</v>
      </c>
      <c r="D28" s="317">
        <v>26836</v>
      </c>
      <c r="E28" s="317">
        <v>25722</v>
      </c>
      <c r="F28" s="336">
        <v>121.38132</v>
      </c>
      <c r="G28" s="336">
        <v>29995.863686000001</v>
      </c>
      <c r="H28" s="336">
        <v>1927</v>
      </c>
      <c r="I28" s="336">
        <f>E28-G28+H28</f>
        <v>-2346.8636860000006</v>
      </c>
      <c r="J28" s="337">
        <v>30517.870739999998</v>
      </c>
      <c r="K28" s="128"/>
      <c r="L28" s="156"/>
      <c r="M28" s="156"/>
    </row>
    <row r="29" spans="1:13" ht="14.1" customHeight="1" x14ac:dyDescent="0.3">
      <c r="A29" s="22"/>
      <c r="B29" s="130"/>
      <c r="C29" s="265" t="s">
        <v>85</v>
      </c>
      <c r="D29" s="317">
        <v>15000</v>
      </c>
      <c r="E29" s="317">
        <v>13114</v>
      </c>
      <c r="F29" s="336">
        <v>743</v>
      </c>
      <c r="G29" s="336">
        <f>H25+H26+H27+H28</f>
        <v>10229</v>
      </c>
      <c r="H29" s="336"/>
      <c r="I29" s="336">
        <f>E29-G29</f>
        <v>2885</v>
      </c>
      <c r="J29" s="337">
        <v>10531</v>
      </c>
      <c r="K29" s="128"/>
      <c r="L29" s="156"/>
      <c r="M29" s="156"/>
    </row>
    <row r="30" spans="1:13" ht="14.1" customHeight="1" x14ac:dyDescent="0.3">
      <c r="A30" s="23"/>
      <c r="B30" s="129"/>
      <c r="C30" s="266" t="s">
        <v>18</v>
      </c>
      <c r="D30" s="316">
        <v>26088</v>
      </c>
      <c r="E30" s="316">
        <v>25341</v>
      </c>
      <c r="F30" s="334">
        <v>425.62421999999998</v>
      </c>
      <c r="G30" s="334">
        <v>16453.259620000001</v>
      </c>
      <c r="H30" s="336"/>
      <c r="I30" s="398">
        <f>E30-G30</f>
        <v>8887.7403799999993</v>
      </c>
      <c r="J30" s="335">
        <v>20068.516820000001</v>
      </c>
      <c r="K30" s="128"/>
      <c r="L30" s="156"/>
      <c r="M30" s="156"/>
    </row>
    <row r="31" spans="1:13" ht="14.1" customHeight="1" x14ac:dyDescent="0.3">
      <c r="A31" s="23"/>
      <c r="B31" s="129"/>
      <c r="C31" s="266" t="s">
        <v>83</v>
      </c>
      <c r="D31" s="316">
        <f>D32+D33</f>
        <v>28436</v>
      </c>
      <c r="E31" s="316">
        <f>E32+E33</f>
        <v>19452</v>
      </c>
      <c r="F31" s="334">
        <f>F32</f>
        <v>90</v>
      </c>
      <c r="G31" s="334">
        <f>G32</f>
        <v>19105</v>
      </c>
      <c r="H31" s="336"/>
      <c r="I31" s="334">
        <f>I32+I33</f>
        <v>347</v>
      </c>
      <c r="J31" s="335">
        <f>J32</f>
        <v>26275</v>
      </c>
      <c r="K31" s="128"/>
      <c r="L31" s="156"/>
      <c r="M31" s="156"/>
    </row>
    <row r="32" spans="1:13" ht="14.1" customHeight="1" x14ac:dyDescent="0.3">
      <c r="A32" s="22"/>
      <c r="B32" s="130"/>
      <c r="C32" s="265" t="s">
        <v>10</v>
      </c>
      <c r="D32" s="317">
        <v>26596</v>
      </c>
      <c r="E32" s="317">
        <v>17612</v>
      </c>
      <c r="F32" s="336">
        <f>90-F36</f>
        <v>90</v>
      </c>
      <c r="G32" s="336">
        <f>22496-G36</f>
        <v>19105</v>
      </c>
      <c r="H32" s="336">
        <v>1099</v>
      </c>
      <c r="I32" s="336">
        <f>E32-G32+H32</f>
        <v>-394</v>
      </c>
      <c r="J32" s="337">
        <f>32364-J36</f>
        <v>26275</v>
      </c>
      <c r="K32" s="128"/>
      <c r="L32" s="156"/>
      <c r="M32" s="156"/>
    </row>
    <row r="33" spans="1:13" ht="14.1" customHeight="1" thickBot="1" x14ac:dyDescent="0.35">
      <c r="A33" s="22"/>
      <c r="B33" s="130"/>
      <c r="C33" s="338" t="s">
        <v>86</v>
      </c>
      <c r="D33" s="318">
        <v>1840</v>
      </c>
      <c r="E33" s="318">
        <v>1840</v>
      </c>
      <c r="F33" s="339">
        <f>G33-1028</f>
        <v>71</v>
      </c>
      <c r="G33" s="339">
        <f>H32</f>
        <v>1099</v>
      </c>
      <c r="H33" s="339"/>
      <c r="I33" s="339">
        <f t="shared" ref="I33:I37" si="0">E33-G33</f>
        <v>741</v>
      </c>
      <c r="J33" s="340">
        <v>710</v>
      </c>
      <c r="K33" s="128"/>
      <c r="L33" s="156"/>
      <c r="M33" s="156"/>
    </row>
    <row r="34" spans="1:13" ht="15.75" customHeight="1" thickBot="1" x14ac:dyDescent="0.35">
      <c r="B34" s="119"/>
      <c r="C34" s="173" t="s">
        <v>71</v>
      </c>
      <c r="D34" s="392">
        <v>3000</v>
      </c>
      <c r="E34" s="392">
        <v>3000</v>
      </c>
      <c r="F34" s="341"/>
      <c r="G34" s="341">
        <v>2839.615632</v>
      </c>
      <c r="H34" s="341"/>
      <c r="I34" s="370">
        <f t="shared" si="0"/>
        <v>160.38436799999999</v>
      </c>
      <c r="J34" s="371">
        <v>3941.0522500000002</v>
      </c>
      <c r="K34" s="128"/>
      <c r="L34" s="156"/>
      <c r="M34" s="156"/>
    </row>
    <row r="35" spans="1:13" ht="14.1" customHeight="1" thickBot="1" x14ac:dyDescent="0.35">
      <c r="B35" s="119"/>
      <c r="C35" s="173" t="s">
        <v>13</v>
      </c>
      <c r="D35" s="319">
        <v>793</v>
      </c>
      <c r="E35" s="319">
        <v>793</v>
      </c>
      <c r="F35" s="341"/>
      <c r="G35" s="341">
        <v>465.14157999999998</v>
      </c>
      <c r="H35" s="320"/>
      <c r="I35" s="370">
        <f t="shared" si="0"/>
        <v>327.85842000000002</v>
      </c>
      <c r="J35" s="390">
        <v>800.71187999999995</v>
      </c>
      <c r="K35" s="128"/>
      <c r="L35" s="156"/>
      <c r="M35" s="156"/>
    </row>
    <row r="36" spans="1:13" ht="17.25" customHeight="1" thickBot="1" x14ac:dyDescent="0.35">
      <c r="B36" s="119"/>
      <c r="C36" s="173" t="s">
        <v>72</v>
      </c>
      <c r="D36" s="319">
        <v>3000</v>
      </c>
      <c r="E36" s="319">
        <v>3000</v>
      </c>
      <c r="F36" s="320"/>
      <c r="G36" s="320">
        <v>3391</v>
      </c>
      <c r="H36" s="369"/>
      <c r="I36" s="423">
        <f t="shared" si="0"/>
        <v>-391</v>
      </c>
      <c r="J36" s="320">
        <v>6089</v>
      </c>
      <c r="K36" s="128"/>
      <c r="L36" s="156"/>
      <c r="M36" s="156"/>
    </row>
    <row r="37" spans="1:13" ht="17.25" customHeight="1" thickBot="1" x14ac:dyDescent="0.35">
      <c r="B37" s="119"/>
      <c r="C37" s="173" t="s">
        <v>65</v>
      </c>
      <c r="D37" s="319">
        <v>7000</v>
      </c>
      <c r="E37" s="319">
        <v>7000</v>
      </c>
      <c r="F37" s="320">
        <v>4.0845900000000004</v>
      </c>
      <c r="G37" s="320">
        <v>7000</v>
      </c>
      <c r="H37" s="320"/>
      <c r="I37" s="370">
        <f t="shared" si="0"/>
        <v>0</v>
      </c>
      <c r="J37" s="390">
        <v>7000</v>
      </c>
      <c r="K37" s="128"/>
      <c r="L37" s="156"/>
      <c r="M37" s="156"/>
    </row>
    <row r="38" spans="1:13" ht="15" customHeight="1" thickBot="1" x14ac:dyDescent="0.35">
      <c r="B38" s="119"/>
      <c r="C38" s="173" t="s">
        <v>121</v>
      </c>
      <c r="D38" s="319"/>
      <c r="E38" s="319"/>
      <c r="F38" s="320"/>
      <c r="G38" s="320"/>
      <c r="H38" s="320"/>
      <c r="I38" s="370"/>
      <c r="J38" s="390">
        <v>1213</v>
      </c>
      <c r="K38" s="128"/>
      <c r="L38" s="156"/>
      <c r="M38" s="156"/>
    </row>
    <row r="39" spans="1:13" ht="14.1" customHeight="1" thickBot="1" x14ac:dyDescent="0.35">
      <c r="B39" s="119"/>
      <c r="C39" s="152" t="s">
        <v>14</v>
      </c>
      <c r="D39" s="319">
        <v>0</v>
      </c>
      <c r="E39" s="319">
        <v>0</v>
      </c>
      <c r="F39" s="320"/>
      <c r="G39" s="320">
        <v>5</v>
      </c>
      <c r="H39" s="320"/>
      <c r="I39" s="370">
        <f>E39-G39</f>
        <v>-5</v>
      </c>
      <c r="J39" s="390">
        <v>351</v>
      </c>
      <c r="K39" s="128"/>
      <c r="L39" s="156"/>
      <c r="M39" s="156"/>
    </row>
    <row r="40" spans="1:13" ht="16.5" customHeight="1" thickBot="1" x14ac:dyDescent="0.35">
      <c r="B40" s="119"/>
      <c r="C40" s="179" t="s">
        <v>9</v>
      </c>
      <c r="D40" s="321">
        <f>D20+D23+D34+D35+D36+D37+D39</f>
        <v>333956</v>
      </c>
      <c r="E40" s="321">
        <f>E20+E23+E34+E35+E36+E37+E39</f>
        <v>316320</v>
      </c>
      <c r="F40" s="197">
        <f>F20+F23+F34+F35+F37+F39+F36</f>
        <v>1816.9562799999999</v>
      </c>
      <c r="G40" s="197">
        <f>G20+G23+G34+G35+G36+G37+G39</f>
        <v>277023.68640999997</v>
      </c>
      <c r="H40" s="197">
        <f>H25+H26+H27+H28+H32</f>
        <v>11328</v>
      </c>
      <c r="I40" s="302">
        <f>I20+I23+I34+I35+I36+I37+I39</f>
        <v>39296.313589999983</v>
      </c>
      <c r="J40" s="198">
        <f>J20+J23+J34+J35+J36+J37+J38+J39</f>
        <v>316993.78145000001</v>
      </c>
      <c r="K40" s="128"/>
      <c r="L40" s="156"/>
      <c r="M40" s="156"/>
    </row>
    <row r="41" spans="1:13" ht="14.1" customHeight="1" x14ac:dyDescent="0.3">
      <c r="A41" s="16"/>
      <c r="B41" s="122"/>
      <c r="C41" s="123" t="s">
        <v>96</v>
      </c>
      <c r="D41" s="131"/>
      <c r="E41" s="131"/>
      <c r="F41" s="171"/>
      <c r="G41" s="171"/>
      <c r="H41" s="163"/>
      <c r="I41" s="163"/>
      <c r="J41" s="163"/>
      <c r="K41" s="124"/>
      <c r="L41" s="123"/>
      <c r="M41" s="123"/>
    </row>
    <row r="42" spans="1:13" s="16" customFormat="1" ht="14.1" customHeight="1" x14ac:dyDescent="0.3">
      <c r="B42" s="122"/>
      <c r="C42" s="132" t="s">
        <v>97</v>
      </c>
      <c r="D42" s="131"/>
      <c r="E42" s="131"/>
      <c r="F42" s="131"/>
      <c r="G42" s="131"/>
      <c r="H42" s="156"/>
      <c r="I42" s="156"/>
      <c r="J42" s="156"/>
      <c r="K42" s="124"/>
      <c r="L42" s="123"/>
      <c r="M42" s="123"/>
    </row>
    <row r="43" spans="1:13" s="16" customFormat="1" ht="14.1" customHeight="1" x14ac:dyDescent="0.3">
      <c r="B43" s="122"/>
      <c r="C43" s="202" t="s">
        <v>128</v>
      </c>
      <c r="D43" s="204"/>
      <c r="E43" s="204"/>
      <c r="F43" s="204"/>
      <c r="G43" s="131"/>
      <c r="H43" s="156"/>
      <c r="I43" s="156"/>
      <c r="J43" s="118"/>
      <c r="K43" s="124"/>
      <c r="L43" s="123"/>
      <c r="M43" s="123"/>
    </row>
    <row r="44" spans="1:13" s="16" customFormat="1" ht="15" thickBot="1" x14ac:dyDescent="0.35">
      <c r="B44" s="133"/>
      <c r="C44" s="16" t="s">
        <v>110</v>
      </c>
      <c r="D44" s="367"/>
      <c r="E44" s="367"/>
      <c r="F44" s="367"/>
      <c r="G44" s="368"/>
      <c r="H44" s="104"/>
      <c r="I44" s="104"/>
      <c r="J44" s="154"/>
      <c r="K44" s="135"/>
      <c r="L44" s="123"/>
      <c r="M44" s="123"/>
    </row>
    <row r="45" spans="1:13" ht="12" customHeight="1" thickTop="1" x14ac:dyDescent="0.3">
      <c r="B45" s="6"/>
      <c r="C45" s="217"/>
      <c r="D45" s="118"/>
      <c r="E45" s="6"/>
      <c r="F45" s="38"/>
      <c r="G45" s="6"/>
      <c r="H45" s="6"/>
      <c r="I45" s="6"/>
      <c r="J45" s="118"/>
      <c r="K45" s="6"/>
      <c r="L45" s="118"/>
      <c r="M45" s="118"/>
    </row>
    <row r="46" spans="1:13" ht="19.5" customHeight="1" thickBot="1" x14ac:dyDescent="0.35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3">
      <c r="B47" s="444" t="s">
        <v>1</v>
      </c>
      <c r="C47" s="445"/>
      <c r="D47" s="445"/>
      <c r="E47" s="445"/>
      <c r="F47" s="445"/>
      <c r="G47" s="445"/>
      <c r="H47" s="445"/>
      <c r="I47" s="445"/>
      <c r="J47" s="445"/>
      <c r="K47" s="446"/>
      <c r="L47" s="205"/>
      <c r="M47" s="205"/>
    </row>
    <row r="48" spans="1:13" ht="12" customHeight="1" thickBot="1" x14ac:dyDescent="0.35">
      <c r="B48" s="119"/>
      <c r="C48" s="136"/>
      <c r="D48" s="137"/>
      <c r="E48" s="137"/>
      <c r="F48" s="137"/>
      <c r="G48" s="137"/>
      <c r="H48" s="118"/>
      <c r="I48" s="118"/>
      <c r="J48" s="118"/>
      <c r="K48" s="120"/>
      <c r="L48" s="118"/>
      <c r="M48" s="118"/>
    </row>
    <row r="49" spans="2:13" ht="14.1" customHeight="1" thickBot="1" x14ac:dyDescent="0.35">
      <c r="B49" s="119"/>
      <c r="C49" s="433" t="s">
        <v>2</v>
      </c>
      <c r="D49" s="434"/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5">
      <c r="B50" s="119"/>
      <c r="C50" s="139" t="s">
        <v>27</v>
      </c>
      <c r="D50" s="246">
        <v>13755</v>
      </c>
      <c r="E50" s="138"/>
      <c r="F50" s="138"/>
      <c r="G50" s="138"/>
      <c r="H50" s="118"/>
      <c r="I50" s="118"/>
      <c r="J50" s="118"/>
      <c r="K50" s="120"/>
      <c r="L50" s="118"/>
      <c r="M50" s="118"/>
    </row>
    <row r="51" spans="2:13" ht="14.1" customHeight="1" thickBot="1" x14ac:dyDescent="0.35">
      <c r="B51" s="119"/>
      <c r="C51" s="139" t="s">
        <v>3</v>
      </c>
      <c r="D51" s="246">
        <v>12225</v>
      </c>
      <c r="E51" s="138"/>
      <c r="F51" s="138"/>
      <c r="G51" s="176"/>
      <c r="H51" s="118"/>
      <c r="I51" s="118"/>
      <c r="J51" s="118"/>
      <c r="K51" s="120"/>
      <c r="L51" s="118"/>
      <c r="M51" s="118"/>
    </row>
    <row r="52" spans="2:13" ht="14.1" customHeight="1" thickBot="1" x14ac:dyDescent="0.35">
      <c r="B52" s="119"/>
      <c r="C52" s="139" t="s">
        <v>28</v>
      </c>
      <c r="D52" s="246">
        <v>1020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5">
      <c r="B53" s="119"/>
      <c r="C53" s="139" t="s">
        <v>31</v>
      </c>
      <c r="D53" s="246">
        <f>D52+D51+D50</f>
        <v>27000</v>
      </c>
      <c r="E53" s="138"/>
      <c r="F53" s="138"/>
      <c r="G53" s="138"/>
      <c r="H53" s="118"/>
      <c r="I53" s="118"/>
      <c r="J53" s="118"/>
      <c r="K53" s="120"/>
      <c r="L53" s="118"/>
      <c r="M53" s="118"/>
    </row>
    <row r="54" spans="2:13" ht="14.1" customHeight="1" thickBot="1" x14ac:dyDescent="0.35">
      <c r="B54" s="125"/>
      <c r="C54" s="140"/>
      <c r="D54" s="247"/>
      <c r="E54" s="141"/>
      <c r="F54" s="141"/>
      <c r="G54" s="141"/>
      <c r="H54" s="126"/>
      <c r="I54" s="126"/>
      <c r="J54" s="126"/>
      <c r="K54" s="127"/>
      <c r="L54" s="118"/>
      <c r="M54" s="118"/>
    </row>
    <row r="55" spans="2:13" ht="17.100000000000001" customHeight="1" thickBot="1" x14ac:dyDescent="0.35">
      <c r="B55" s="449" t="s">
        <v>8</v>
      </c>
      <c r="C55" s="450"/>
      <c r="D55" s="450"/>
      <c r="E55" s="450"/>
      <c r="F55" s="450"/>
      <c r="G55" s="450"/>
      <c r="H55" s="450"/>
      <c r="I55" s="450"/>
      <c r="J55" s="450"/>
      <c r="K55" s="451"/>
      <c r="L55" s="205"/>
      <c r="M55" s="205"/>
    </row>
    <row r="56" spans="2:13" s="3" customFormat="1" ht="63" thickBot="1" x14ac:dyDescent="0.35">
      <c r="B56" s="142"/>
      <c r="C56" s="178" t="s">
        <v>19</v>
      </c>
      <c r="D56" s="196" t="s">
        <v>20</v>
      </c>
      <c r="E56" s="194" t="str">
        <f>F19</f>
        <v>LANDET KVANTUM UKE 42</v>
      </c>
      <c r="F56" s="194" t="str">
        <f>G19</f>
        <v>LANDET KVANTUM T.O.M UKE 42</v>
      </c>
      <c r="G56" s="194" t="str">
        <f>I19</f>
        <v>RESTKVOTER</v>
      </c>
      <c r="H56" s="195" t="str">
        <f>J19</f>
        <v>LANDET KVANTUM T.O.M. UKE 42 2018</v>
      </c>
      <c r="I56" s="143"/>
      <c r="J56" s="143"/>
      <c r="K56" s="144"/>
      <c r="L56" s="143"/>
      <c r="M56" s="143"/>
    </row>
    <row r="57" spans="2:13" ht="14.1" customHeight="1" x14ac:dyDescent="0.3">
      <c r="B57" s="145"/>
      <c r="C57" s="372" t="s">
        <v>32</v>
      </c>
      <c r="D57" s="458">
        <v>5376</v>
      </c>
      <c r="E57" s="382">
        <v>32.858669999999996</v>
      </c>
      <c r="F57" s="347">
        <v>1613.7237299999999</v>
      </c>
      <c r="G57" s="460">
        <f>D57-F57-F58</f>
        <v>2146.2016900000003</v>
      </c>
      <c r="H57" s="380">
        <v>1579.27658</v>
      </c>
      <c r="I57" s="160"/>
      <c r="J57" s="160"/>
      <c r="K57" s="188"/>
      <c r="L57" s="105"/>
      <c r="M57" s="105"/>
    </row>
    <row r="58" spans="2:13" ht="14.1" customHeight="1" x14ac:dyDescent="0.3">
      <c r="B58" s="145"/>
      <c r="C58" s="146" t="s">
        <v>29</v>
      </c>
      <c r="D58" s="459"/>
      <c r="E58" s="373">
        <v>17.019200000000001</v>
      </c>
      <c r="F58" s="387">
        <v>1616.07458</v>
      </c>
      <c r="G58" s="461"/>
      <c r="H58" s="349">
        <v>1518.3022800000001</v>
      </c>
      <c r="I58" s="160"/>
      <c r="J58" s="160"/>
      <c r="K58" s="188"/>
      <c r="L58" s="105"/>
      <c r="M58" s="105"/>
    </row>
    <row r="59" spans="2:13" ht="14.1" customHeight="1" thickBot="1" x14ac:dyDescent="0.35">
      <c r="B59" s="145"/>
      <c r="C59" s="147" t="s">
        <v>78</v>
      </c>
      <c r="D59" s="392">
        <v>200</v>
      </c>
      <c r="E59" s="383"/>
      <c r="F59" s="389">
        <v>81.037610000000001</v>
      </c>
      <c r="G59" s="393">
        <f>D59-F59</f>
        <v>118.96239</v>
      </c>
      <c r="H59" s="301">
        <v>74.739559999999997</v>
      </c>
      <c r="I59" s="160"/>
      <c r="J59" s="160"/>
      <c r="K59" s="188"/>
      <c r="L59" s="105"/>
      <c r="M59" s="105"/>
    </row>
    <row r="60" spans="2:13" s="97" customFormat="1" ht="15.6" customHeight="1" x14ac:dyDescent="0.3">
      <c r="B60" s="161"/>
      <c r="C60" s="148" t="s">
        <v>58</v>
      </c>
      <c r="D60" s="348">
        <v>8063</v>
      </c>
      <c r="E60" s="384">
        <f>E61+E62+E63</f>
        <v>18.535299999999999</v>
      </c>
      <c r="F60" s="347">
        <f>F61+F62+F63</f>
        <v>8225.5758299999998</v>
      </c>
      <c r="G60" s="387">
        <f>D60-F60</f>
        <v>-162.57582999999977</v>
      </c>
      <c r="H60" s="350">
        <f>H61+H62+H63</f>
        <v>7675.9220600000008</v>
      </c>
      <c r="I60" s="162"/>
      <c r="J60" s="162"/>
      <c r="K60" s="188"/>
      <c r="L60" s="105"/>
      <c r="M60" s="105"/>
    </row>
    <row r="61" spans="2:13" s="22" customFormat="1" ht="14.1" customHeight="1" x14ac:dyDescent="0.3">
      <c r="B61" s="149"/>
      <c r="C61" s="150" t="s">
        <v>33</v>
      </c>
      <c r="D61" s="240"/>
      <c r="E61" s="374">
        <v>0.68279999999999996</v>
      </c>
      <c r="F61" s="359">
        <v>3514.6891099999998</v>
      </c>
      <c r="G61" s="359"/>
      <c r="H61" s="360">
        <v>3372.8957500000001</v>
      </c>
      <c r="I61" s="151"/>
      <c r="J61" s="151"/>
      <c r="K61" s="188"/>
      <c r="L61" s="105"/>
      <c r="M61" s="105"/>
    </row>
    <row r="62" spans="2:13" s="22" customFormat="1" ht="14.1" customHeight="1" x14ac:dyDescent="0.3">
      <c r="B62" s="149"/>
      <c r="C62" s="150" t="s">
        <v>34</v>
      </c>
      <c r="D62" s="240"/>
      <c r="E62" s="374">
        <v>12.3093</v>
      </c>
      <c r="F62" s="359">
        <v>3136.3116199999999</v>
      </c>
      <c r="G62" s="359"/>
      <c r="H62" s="360">
        <v>2915.6933800000002</v>
      </c>
      <c r="I62" s="175"/>
      <c r="J62" s="175"/>
      <c r="K62" s="188"/>
      <c r="L62" s="105"/>
      <c r="M62" s="105"/>
    </row>
    <row r="63" spans="2:13" s="22" customFormat="1" ht="14.1" customHeight="1" thickBot="1" x14ac:dyDescent="0.35">
      <c r="B63" s="149"/>
      <c r="C63" s="224" t="s">
        <v>35</v>
      </c>
      <c r="D63" s="241"/>
      <c r="E63" s="375">
        <v>5.5431999999999997</v>
      </c>
      <c r="F63" s="376">
        <v>1574.5751</v>
      </c>
      <c r="G63" s="376"/>
      <c r="H63" s="381">
        <v>1387.33293</v>
      </c>
      <c r="I63" s="175"/>
      <c r="J63" s="175"/>
      <c r="K63" s="188"/>
      <c r="L63" s="105"/>
      <c r="M63" s="105"/>
    </row>
    <row r="64" spans="2:13" ht="14.1" customHeight="1" thickBot="1" x14ac:dyDescent="0.35">
      <c r="B64" s="119"/>
      <c r="C64" s="152" t="s">
        <v>36</v>
      </c>
      <c r="D64" s="226">
        <v>116</v>
      </c>
      <c r="E64" s="385"/>
      <c r="F64" s="378">
        <v>6.4350000000000004E-2</v>
      </c>
      <c r="G64" s="378">
        <f>D64-F64</f>
        <v>115.93565</v>
      </c>
      <c r="H64" s="231">
        <v>54.438180000000003</v>
      </c>
      <c r="I64" s="156"/>
      <c r="J64" s="156"/>
      <c r="K64" s="188"/>
      <c r="L64" s="105"/>
      <c r="M64" s="105"/>
    </row>
    <row r="65" spans="2:13" ht="14.1" customHeight="1" thickBot="1" x14ac:dyDescent="0.35">
      <c r="B65" s="119"/>
      <c r="C65" s="152" t="s">
        <v>14</v>
      </c>
      <c r="D65" s="225"/>
      <c r="E65" s="386"/>
      <c r="F65" s="388">
        <v>45.9</v>
      </c>
      <c r="G65" s="388"/>
      <c r="H65" s="297"/>
      <c r="I65" s="156"/>
      <c r="J65" s="156"/>
      <c r="K65" s="188"/>
      <c r="L65" s="105"/>
      <c r="M65" s="105"/>
    </row>
    <row r="66" spans="2:13" s="3" customFormat="1" ht="16.5" customHeight="1" thickBot="1" x14ac:dyDescent="0.35">
      <c r="B66" s="117"/>
      <c r="C66" s="179" t="s">
        <v>9</v>
      </c>
      <c r="D66" s="186">
        <f>D57+D59+D60+D64</f>
        <v>13755</v>
      </c>
      <c r="E66" s="302">
        <f>E57+E58+E59+E60+E64+E65</f>
        <v>68.413170000000008</v>
      </c>
      <c r="F66" s="200">
        <f>F57+F58+F59+F60+F64+F65</f>
        <v>11582.376099999999</v>
      </c>
      <c r="G66" s="200">
        <f>D66-F66</f>
        <v>2172.6239000000005</v>
      </c>
      <c r="H66" s="208">
        <f>H57+H58+H59+H60+H64+H65</f>
        <v>10902.67866</v>
      </c>
      <c r="I66" s="172"/>
      <c r="J66" s="172"/>
      <c r="K66" s="188"/>
      <c r="L66" s="105"/>
      <c r="M66" s="105"/>
    </row>
    <row r="67" spans="2:13" s="3" customFormat="1" ht="19.2" customHeight="1" thickBot="1" x14ac:dyDescent="0.35">
      <c r="B67" s="157"/>
      <c r="C67" s="457" t="s">
        <v>98</v>
      </c>
      <c r="D67" s="457"/>
      <c r="E67" s="457"/>
      <c r="F67" s="457"/>
      <c r="G67" s="457"/>
      <c r="H67" s="174"/>
      <c r="I67" s="158"/>
      <c r="J67" s="158"/>
      <c r="K67" s="159"/>
      <c r="L67" s="4"/>
      <c r="M67" s="4"/>
    </row>
    <row r="68" spans="2:13" ht="12" customHeight="1" thickTop="1" x14ac:dyDescent="0.3">
      <c r="B68" s="6"/>
      <c r="C68" s="33"/>
      <c r="D68" s="34"/>
      <c r="E68" s="34"/>
      <c r="F68" s="34"/>
      <c r="G68" s="34"/>
      <c r="H68" s="38"/>
      <c r="I68" s="6"/>
      <c r="J68" s="118"/>
      <c r="K68" s="6"/>
      <c r="L68" s="118"/>
      <c r="M68" s="118"/>
    </row>
    <row r="69" spans="2:13" ht="12" customHeight="1" x14ac:dyDescent="0.3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2" customHeight="1" x14ac:dyDescent="0.3">
      <c r="B70" s="6"/>
      <c r="C70" s="33"/>
      <c r="D70" s="34"/>
      <c r="E70" s="34"/>
      <c r="F70" s="34"/>
      <c r="G70" s="34"/>
      <c r="H70" s="6"/>
      <c r="I70" s="6"/>
      <c r="J70" s="118"/>
      <c r="K70" s="6"/>
      <c r="L70" s="118"/>
      <c r="M70" s="118"/>
    </row>
    <row r="71" spans="2:13" ht="17.100000000000001" customHeight="1" thickBot="1" x14ac:dyDescent="0.35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3">
      <c r="B72" s="444" t="s">
        <v>1</v>
      </c>
      <c r="C72" s="445"/>
      <c r="D72" s="445"/>
      <c r="E72" s="445"/>
      <c r="F72" s="445"/>
      <c r="G72" s="445"/>
      <c r="H72" s="445"/>
      <c r="I72" s="445"/>
      <c r="J72" s="445"/>
      <c r="K72" s="446"/>
      <c r="L72" s="205"/>
      <c r="M72" s="205"/>
    </row>
    <row r="73" spans="2:13" ht="4.5" customHeight="1" thickBot="1" x14ac:dyDescent="0.35">
      <c r="B73" s="119"/>
      <c r="C73" s="118"/>
      <c r="D73" s="118"/>
      <c r="E73" s="118"/>
      <c r="F73" s="118"/>
      <c r="G73" s="118"/>
      <c r="H73" s="118"/>
      <c r="I73" s="118"/>
      <c r="J73" s="118"/>
      <c r="K73" s="120"/>
      <c r="L73" s="118"/>
      <c r="M73" s="118"/>
    </row>
    <row r="74" spans="2:13" ht="14.1" customHeight="1" thickBot="1" x14ac:dyDescent="0.35">
      <c r="B74" s="117"/>
      <c r="C74" s="447" t="s">
        <v>2</v>
      </c>
      <c r="D74" s="448"/>
      <c r="E74" s="447" t="s">
        <v>20</v>
      </c>
      <c r="F74" s="452"/>
      <c r="G74" s="447" t="s">
        <v>21</v>
      </c>
      <c r="H74" s="448"/>
      <c r="I74" s="156"/>
      <c r="J74" s="156"/>
      <c r="K74" s="115"/>
      <c r="L74" s="136"/>
      <c r="M74" s="136"/>
    </row>
    <row r="75" spans="2:13" ht="14.4" x14ac:dyDescent="0.3">
      <c r="B75" s="248"/>
      <c r="C75" s="165" t="s">
        <v>27</v>
      </c>
      <c r="D75" s="169">
        <v>85080</v>
      </c>
      <c r="E75" s="249" t="s">
        <v>5</v>
      </c>
      <c r="F75" s="242">
        <v>33444</v>
      </c>
      <c r="G75" s="250" t="s">
        <v>25</v>
      </c>
      <c r="H75" s="242">
        <v>10235</v>
      </c>
      <c r="I75" s="166"/>
      <c r="J75" s="166"/>
      <c r="K75" s="251"/>
      <c r="L75" s="292"/>
      <c r="M75" s="136"/>
    </row>
    <row r="76" spans="2:13" ht="14.4" x14ac:dyDescent="0.3">
      <c r="B76" s="248"/>
      <c r="C76" s="165" t="s">
        <v>3</v>
      </c>
      <c r="D76" s="169">
        <v>76080</v>
      </c>
      <c r="E76" s="252" t="s">
        <v>6</v>
      </c>
      <c r="F76" s="169">
        <v>49304</v>
      </c>
      <c r="G76" s="250" t="s">
        <v>80</v>
      </c>
      <c r="H76" s="169">
        <v>37965</v>
      </c>
      <c r="I76" s="166"/>
      <c r="J76" s="166"/>
      <c r="K76" s="251"/>
      <c r="L76" s="292"/>
      <c r="M76" s="136"/>
    </row>
    <row r="77" spans="2:13" ht="16.8" thickBot="1" x14ac:dyDescent="0.35">
      <c r="B77" s="248"/>
      <c r="C77" s="165" t="s">
        <v>115</v>
      </c>
      <c r="D77" s="169">
        <v>10840</v>
      </c>
      <c r="E77" s="165" t="s">
        <v>95</v>
      </c>
      <c r="F77" s="169">
        <v>2332</v>
      </c>
      <c r="G77" s="250" t="s">
        <v>81</v>
      </c>
      <c r="H77" s="169">
        <v>1104</v>
      </c>
      <c r="I77" s="166"/>
      <c r="J77" s="166"/>
      <c r="K77" s="251"/>
      <c r="L77" s="292"/>
      <c r="M77" s="136"/>
    </row>
    <row r="78" spans="2:13" ht="14.1" customHeight="1" thickBot="1" x14ac:dyDescent="0.35">
      <c r="B78" s="248"/>
      <c r="C78" s="121" t="s">
        <v>31</v>
      </c>
      <c r="D78" s="170">
        <f>SUM(D75:D77)</f>
        <v>172000</v>
      </c>
      <c r="E78" s="121" t="s">
        <v>7</v>
      </c>
      <c r="F78" s="170">
        <f>SUM(F75:F77)</f>
        <v>85080</v>
      </c>
      <c r="G78" s="121" t="s">
        <v>6</v>
      </c>
      <c r="H78" s="170">
        <f>SUM(H75:H77)</f>
        <v>49304</v>
      </c>
      <c r="I78" s="166"/>
      <c r="J78" s="166"/>
      <c r="K78" s="253"/>
      <c r="L78" s="256"/>
      <c r="M78" s="118"/>
    </row>
    <row r="79" spans="2:13" ht="12" customHeight="1" x14ac:dyDescent="0.3">
      <c r="B79" s="248"/>
      <c r="C79" s="313" t="s">
        <v>117</v>
      </c>
      <c r="D79" s="201"/>
      <c r="E79" s="201"/>
      <c r="F79" s="201"/>
      <c r="G79" s="201"/>
      <c r="H79" s="201"/>
      <c r="I79" s="255"/>
      <c r="J79" s="256"/>
      <c r="K79" s="253"/>
      <c r="L79" s="256"/>
      <c r="M79" s="118"/>
    </row>
    <row r="80" spans="2:13" ht="14.25" customHeight="1" x14ac:dyDescent="0.3">
      <c r="B80" s="248"/>
      <c r="C80" s="456"/>
      <c r="D80" s="456"/>
      <c r="E80" s="456"/>
      <c r="F80" s="456"/>
      <c r="G80" s="456"/>
      <c r="H80" s="456"/>
      <c r="I80" s="255"/>
      <c r="J80" s="256"/>
      <c r="K80" s="253"/>
      <c r="L80" s="256"/>
      <c r="M80" s="118"/>
    </row>
    <row r="81" spans="1:13" ht="6" customHeight="1" thickBot="1" x14ac:dyDescent="0.35">
      <c r="B81" s="248"/>
      <c r="C81" s="456"/>
      <c r="D81" s="456"/>
      <c r="E81" s="456"/>
      <c r="F81" s="456"/>
      <c r="G81" s="456"/>
      <c r="H81" s="456"/>
      <c r="I81" s="256"/>
      <c r="J81" s="256"/>
      <c r="K81" s="253"/>
      <c r="L81" s="256"/>
      <c r="M81" s="118"/>
    </row>
    <row r="82" spans="1:13" ht="14.1" customHeight="1" x14ac:dyDescent="0.3">
      <c r="B82" s="453" t="s">
        <v>8</v>
      </c>
      <c r="C82" s="454"/>
      <c r="D82" s="454"/>
      <c r="E82" s="454"/>
      <c r="F82" s="454"/>
      <c r="G82" s="454"/>
      <c r="H82" s="454"/>
      <c r="I82" s="454"/>
      <c r="J82" s="454"/>
      <c r="K82" s="455"/>
      <c r="L82" s="293"/>
      <c r="M82" s="205"/>
    </row>
    <row r="83" spans="1:13" ht="5.25" customHeight="1" thickBot="1" x14ac:dyDescent="0.35">
      <c r="B83" s="9"/>
      <c r="C83" s="14"/>
      <c r="D83" s="6"/>
      <c r="E83" s="6"/>
      <c r="F83" s="61"/>
      <c r="G83" s="6"/>
      <c r="H83" s="6"/>
      <c r="I83" s="6"/>
      <c r="J83" s="118"/>
      <c r="K83" s="10"/>
      <c r="L83" s="118"/>
      <c r="M83" s="118"/>
    </row>
    <row r="84" spans="1:13" ht="48.75" customHeight="1" thickBot="1" x14ac:dyDescent="0.35">
      <c r="A84" s="120"/>
      <c r="B84" s="118"/>
      <c r="C84" s="178" t="s">
        <v>19</v>
      </c>
      <c r="D84" s="325" t="s">
        <v>70</v>
      </c>
      <c r="E84" s="325" t="s">
        <v>111</v>
      </c>
      <c r="F84" s="194" t="str">
        <f>F19</f>
        <v>LANDET KVANTUM UKE 42</v>
      </c>
      <c r="G84" s="194" t="str">
        <f>G19</f>
        <v>LANDET KVANTUM T.O.M UKE 42</v>
      </c>
      <c r="H84" s="194" t="str">
        <f>I19</f>
        <v>RESTKVOTER</v>
      </c>
      <c r="I84" s="195" t="str">
        <f>J19</f>
        <v>LANDET KVANTUM T.O.M. UKE 42 2018</v>
      </c>
      <c r="J84" s="118"/>
      <c r="K84" s="10"/>
      <c r="L84" s="118"/>
      <c r="M84" s="118"/>
    </row>
    <row r="85" spans="1:13" ht="14.1" customHeight="1" x14ac:dyDescent="0.3">
      <c r="A85" s="120"/>
      <c r="B85" s="118"/>
      <c r="C85" s="343" t="s">
        <v>16</v>
      </c>
      <c r="D85" s="314">
        <f>D87+D86</f>
        <v>34056</v>
      </c>
      <c r="E85" s="314">
        <f>E87+E86</f>
        <v>35182</v>
      </c>
      <c r="F85" s="328">
        <f>F87+F86</f>
        <v>192.6694</v>
      </c>
      <c r="G85" s="328">
        <f>G86+G87</f>
        <v>32403.045109999999</v>
      </c>
      <c r="H85" s="328">
        <f>H86+H87</f>
        <v>2778.9548899999995</v>
      </c>
      <c r="I85" s="329">
        <f>I86+I87</f>
        <v>33151.895060000003</v>
      </c>
      <c r="J85" s="156"/>
      <c r="K85" s="128"/>
      <c r="L85" s="156"/>
      <c r="M85" s="156"/>
    </row>
    <row r="86" spans="1:13" ht="14.1" customHeight="1" x14ac:dyDescent="0.3">
      <c r="A86" s="120"/>
      <c r="B86" s="118"/>
      <c r="C86" s="260" t="s">
        <v>12</v>
      </c>
      <c r="D86" s="315">
        <v>33306</v>
      </c>
      <c r="E86" s="315">
        <v>34357</v>
      </c>
      <c r="F86" s="330">
        <v>188.608</v>
      </c>
      <c r="G86" s="330">
        <v>32029.42438</v>
      </c>
      <c r="H86" s="330">
        <f>E86-G86</f>
        <v>2327.5756199999996</v>
      </c>
      <c r="I86" s="331">
        <v>32584.55976</v>
      </c>
      <c r="J86" s="156"/>
      <c r="K86" s="128"/>
      <c r="L86" s="156"/>
      <c r="M86" s="156"/>
    </row>
    <row r="87" spans="1:13" ht="15" thickBot="1" x14ac:dyDescent="0.35">
      <c r="A87" s="120"/>
      <c r="B87" s="118"/>
      <c r="C87" s="344" t="s">
        <v>11</v>
      </c>
      <c r="D87" s="324">
        <v>750</v>
      </c>
      <c r="E87" s="324">
        <v>825</v>
      </c>
      <c r="F87" s="332">
        <v>4.0613999999999999</v>
      </c>
      <c r="G87" s="332">
        <v>373.62072999999998</v>
      </c>
      <c r="H87" s="332">
        <f>E87-G87</f>
        <v>451.37927000000002</v>
      </c>
      <c r="I87" s="333">
        <v>567.33529999999996</v>
      </c>
      <c r="J87" s="156"/>
      <c r="K87" s="128"/>
      <c r="L87" s="156"/>
      <c r="M87" s="156"/>
    </row>
    <row r="88" spans="1:13" ht="14.1" customHeight="1" x14ac:dyDescent="0.3">
      <c r="A88" s="120"/>
      <c r="B88" s="4"/>
      <c r="C88" s="259" t="s">
        <v>17</v>
      </c>
      <c r="D88" s="314">
        <f t="shared" ref="D88" si="1">D89+D94+D95</f>
        <v>52020</v>
      </c>
      <c r="E88" s="314">
        <f t="shared" ref="E88:I88" si="2">E89+E94+E95</f>
        <v>60417</v>
      </c>
      <c r="F88" s="328">
        <f t="shared" si="2"/>
        <v>987.92715999999996</v>
      </c>
      <c r="G88" s="328">
        <f t="shared" si="2"/>
        <v>44395.728719999999</v>
      </c>
      <c r="H88" s="328">
        <f>H89+H94+H95</f>
        <v>16021.271279999999</v>
      </c>
      <c r="I88" s="329">
        <f t="shared" si="2"/>
        <v>40719.054389999998</v>
      </c>
      <c r="J88" s="156"/>
      <c r="K88" s="128"/>
      <c r="L88" s="156"/>
      <c r="M88" s="156"/>
    </row>
    <row r="89" spans="1:13" ht="15.75" customHeight="1" x14ac:dyDescent="0.3">
      <c r="A89" s="120"/>
      <c r="B89" s="39"/>
      <c r="C89" s="266" t="s">
        <v>82</v>
      </c>
      <c r="D89" s="316">
        <f t="shared" ref="D89" si="3">D90+D91+D92+D93</f>
        <v>40422</v>
      </c>
      <c r="E89" s="316">
        <f t="shared" ref="E89:I89" si="4">E90+E91+E92+E93</f>
        <v>48373</v>
      </c>
      <c r="F89" s="334">
        <f t="shared" si="4"/>
        <v>603.54661999999996</v>
      </c>
      <c r="G89" s="334">
        <f t="shared" si="4"/>
        <v>34792.257599999997</v>
      </c>
      <c r="H89" s="334">
        <f>H90+H91+H92+H93</f>
        <v>13580.742400000001</v>
      </c>
      <c r="I89" s="335">
        <f t="shared" si="4"/>
        <v>30135.133539999999</v>
      </c>
      <c r="J89" s="156"/>
      <c r="K89" s="128"/>
      <c r="L89" s="156"/>
      <c r="M89" s="156"/>
    </row>
    <row r="90" spans="1:13" ht="14.1" customHeight="1" x14ac:dyDescent="0.3">
      <c r="A90" s="115"/>
      <c r="B90" s="136"/>
      <c r="C90" s="265" t="s">
        <v>22</v>
      </c>
      <c r="D90" s="317">
        <v>11464</v>
      </c>
      <c r="E90" s="317">
        <v>13723</v>
      </c>
      <c r="F90" s="336">
        <v>257.39944000000003</v>
      </c>
      <c r="G90" s="336">
        <v>5668.9251299999996</v>
      </c>
      <c r="H90" s="336">
        <f t="shared" ref="H90:H98" si="5">E90-G90</f>
        <v>8054.0748700000004</v>
      </c>
      <c r="I90" s="337">
        <v>6357.5483400000003</v>
      </c>
      <c r="J90" s="156"/>
      <c r="K90" s="128"/>
      <c r="L90" s="156"/>
      <c r="M90" s="156"/>
    </row>
    <row r="91" spans="1:13" ht="14.1" customHeight="1" x14ac:dyDescent="0.3">
      <c r="A91" s="115"/>
      <c r="B91" s="136"/>
      <c r="C91" s="265" t="s">
        <v>23</v>
      </c>
      <c r="D91" s="317">
        <v>11232</v>
      </c>
      <c r="E91" s="317">
        <v>13352</v>
      </c>
      <c r="F91" s="336">
        <v>212.50532999999999</v>
      </c>
      <c r="G91" s="336">
        <v>9884.09519</v>
      </c>
      <c r="H91" s="336">
        <f t="shared" si="5"/>
        <v>3467.90481</v>
      </c>
      <c r="I91" s="337">
        <v>9014.8530699999992</v>
      </c>
      <c r="J91" s="156"/>
      <c r="K91" s="128"/>
      <c r="L91" s="156"/>
      <c r="M91" s="156"/>
    </row>
    <row r="92" spans="1:13" ht="14.1" customHeight="1" x14ac:dyDescent="0.3">
      <c r="A92" s="115"/>
      <c r="B92" s="136"/>
      <c r="C92" s="265" t="s">
        <v>24</v>
      </c>
      <c r="D92" s="317">
        <v>11417</v>
      </c>
      <c r="E92" s="317">
        <v>13718</v>
      </c>
      <c r="F92" s="336">
        <v>91.285730000000001</v>
      </c>
      <c r="G92" s="336">
        <v>10809.849969999999</v>
      </c>
      <c r="H92" s="336">
        <f t="shared" si="5"/>
        <v>2908.1500300000007</v>
      </c>
      <c r="I92" s="337">
        <v>8420.5270799999998</v>
      </c>
      <c r="J92" s="156"/>
      <c r="K92" s="128"/>
      <c r="L92" s="156"/>
      <c r="M92" s="156"/>
    </row>
    <row r="93" spans="1:13" ht="14.1" customHeight="1" x14ac:dyDescent="0.3">
      <c r="A93" s="115"/>
      <c r="B93" s="136"/>
      <c r="C93" s="265" t="s">
        <v>84</v>
      </c>
      <c r="D93" s="317">
        <v>6309</v>
      </c>
      <c r="E93" s="317">
        <v>7580</v>
      </c>
      <c r="F93" s="336">
        <v>42.356119999999997</v>
      </c>
      <c r="G93" s="336">
        <v>8429.3873100000001</v>
      </c>
      <c r="H93" s="336">
        <f t="shared" si="5"/>
        <v>-849.38731000000007</v>
      </c>
      <c r="I93" s="337">
        <v>6342.2050499999996</v>
      </c>
      <c r="J93" s="156"/>
      <c r="K93" s="128"/>
      <c r="L93" s="156"/>
      <c r="M93" s="156"/>
    </row>
    <row r="94" spans="1:13" ht="14.1" customHeight="1" x14ac:dyDescent="0.3">
      <c r="A94" s="115"/>
      <c r="B94" s="136"/>
      <c r="C94" s="266" t="s">
        <v>29</v>
      </c>
      <c r="D94" s="316">
        <v>10414</v>
      </c>
      <c r="E94" s="316">
        <v>10091</v>
      </c>
      <c r="F94" s="334">
        <v>274.92295999999999</v>
      </c>
      <c r="G94" s="334">
        <v>7983.3110800000004</v>
      </c>
      <c r="H94" s="334">
        <f t="shared" si="5"/>
        <v>2107.6889199999996</v>
      </c>
      <c r="I94" s="335">
        <v>8971.7253400000009</v>
      </c>
      <c r="J94" s="156"/>
      <c r="K94" s="128"/>
      <c r="L94" s="156"/>
      <c r="M94" s="156"/>
    </row>
    <row r="95" spans="1:13" ht="14.1" customHeight="1" thickBot="1" x14ac:dyDescent="0.35">
      <c r="A95" s="120"/>
      <c r="B95" s="39"/>
      <c r="C95" s="267" t="s">
        <v>81</v>
      </c>
      <c r="D95" s="322">
        <v>1184</v>
      </c>
      <c r="E95" s="322">
        <v>1953</v>
      </c>
      <c r="F95" s="345">
        <v>109.45757999999999</v>
      </c>
      <c r="G95" s="345">
        <v>1620.16004</v>
      </c>
      <c r="H95" s="345">
        <f t="shared" si="5"/>
        <v>332.83996000000002</v>
      </c>
      <c r="I95" s="346">
        <v>1612.19551</v>
      </c>
      <c r="J95" s="156"/>
      <c r="K95" s="128"/>
      <c r="L95" s="156"/>
      <c r="M95" s="156"/>
    </row>
    <row r="96" spans="1:13" ht="15" thickBot="1" x14ac:dyDescent="0.35">
      <c r="A96" s="120"/>
      <c r="B96" s="39"/>
      <c r="C96" s="173" t="s">
        <v>13</v>
      </c>
      <c r="D96" s="392">
        <v>313</v>
      </c>
      <c r="E96" s="392">
        <v>313</v>
      </c>
      <c r="F96" s="341">
        <v>1</v>
      </c>
      <c r="G96" s="341">
        <v>18.92306</v>
      </c>
      <c r="H96" s="341">
        <f t="shared" si="5"/>
        <v>294.07693999999998</v>
      </c>
      <c r="I96" s="342">
        <v>12.82804</v>
      </c>
      <c r="J96" s="156"/>
      <c r="K96" s="128"/>
      <c r="L96" s="156"/>
      <c r="M96" s="156"/>
    </row>
    <row r="97" spans="1:13" ht="16.8" thickBot="1" x14ac:dyDescent="0.35">
      <c r="A97" s="120"/>
      <c r="B97" s="118"/>
      <c r="C97" s="173" t="s">
        <v>61</v>
      </c>
      <c r="D97" s="319">
        <v>300</v>
      </c>
      <c r="E97" s="319">
        <v>300</v>
      </c>
      <c r="F97" s="320">
        <v>0.57487999999999995</v>
      </c>
      <c r="G97" s="320">
        <v>300</v>
      </c>
      <c r="H97" s="320">
        <f t="shared" si="5"/>
        <v>0</v>
      </c>
      <c r="I97" s="323">
        <v>300</v>
      </c>
      <c r="J97" s="156"/>
      <c r="K97" s="128"/>
      <c r="L97" s="156"/>
      <c r="M97" s="156"/>
    </row>
    <row r="98" spans="1:13" ht="16.5" customHeight="1" thickBot="1" x14ac:dyDescent="0.35">
      <c r="A98" s="120"/>
      <c r="B98" s="118"/>
      <c r="C98" s="258" t="s">
        <v>14</v>
      </c>
      <c r="D98" s="319"/>
      <c r="E98" s="319"/>
      <c r="F98" s="320">
        <v>2</v>
      </c>
      <c r="G98" s="320">
        <v>42</v>
      </c>
      <c r="H98" s="320">
        <f t="shared" si="5"/>
        <v>-42</v>
      </c>
      <c r="I98" s="323">
        <v>117</v>
      </c>
      <c r="J98" s="156"/>
      <c r="K98" s="128"/>
      <c r="L98" s="156"/>
      <c r="M98" s="156"/>
    </row>
    <row r="99" spans="1:13" ht="16.2" thickBot="1" x14ac:dyDescent="0.35">
      <c r="A99" s="120"/>
      <c r="B99" s="118"/>
      <c r="C99" s="179" t="s">
        <v>9</v>
      </c>
      <c r="D99" s="321">
        <f>D85+D88+D96+D97+D98</f>
        <v>86689</v>
      </c>
      <c r="E99" s="321">
        <f>E85+E88+E96+E97+E98</f>
        <v>96212</v>
      </c>
      <c r="F99" s="391">
        <f t="shared" ref="F99:G99" si="6">F85+F88+F96+F97+F98</f>
        <v>1184.1714399999998</v>
      </c>
      <c r="G99" s="391">
        <f t="shared" si="6"/>
        <v>77159.696889999992</v>
      </c>
      <c r="H99" s="222">
        <f>H85+H88+H96+H97+H98</f>
        <v>19052.303109999997</v>
      </c>
      <c r="I99" s="198">
        <f>I85+I88+I96+I97+I98</f>
        <v>74300.777489999993</v>
      </c>
      <c r="J99" s="156"/>
      <c r="K99" s="128"/>
      <c r="L99" s="156"/>
      <c r="M99" s="156"/>
    </row>
    <row r="100" spans="1:13" ht="14.4" x14ac:dyDescent="0.3">
      <c r="A100" s="120"/>
      <c r="B100" s="118"/>
      <c r="C100" s="123" t="s">
        <v>99</v>
      </c>
      <c r="D100" s="180"/>
      <c r="E100" s="180"/>
      <c r="F100" s="181"/>
      <c r="G100" s="181"/>
      <c r="H100" s="182"/>
      <c r="I100" s="163"/>
      <c r="J100" s="156"/>
      <c r="K100" s="128"/>
      <c r="L100" s="156"/>
      <c r="M100" s="156"/>
    </row>
    <row r="101" spans="1:13" ht="13.5" customHeight="1" x14ac:dyDescent="0.3">
      <c r="B101" s="13"/>
      <c r="C101" s="202" t="s">
        <v>129</v>
      </c>
      <c r="D101" s="131"/>
      <c r="E101" s="131"/>
      <c r="F101" s="171"/>
      <c r="G101" s="171"/>
      <c r="H101" s="163"/>
      <c r="I101" s="163"/>
      <c r="J101" s="163"/>
      <c r="K101" s="15"/>
      <c r="L101" s="123"/>
      <c r="M101" s="123"/>
    </row>
    <row r="102" spans="1:13" ht="15" thickBot="1" x14ac:dyDescent="0.35">
      <c r="B102" s="24"/>
      <c r="C102" s="203" t="s">
        <v>112</v>
      </c>
      <c r="D102" s="203"/>
      <c r="E102" s="203"/>
      <c r="F102" s="203"/>
      <c r="G102" s="103"/>
      <c r="H102" s="103"/>
      <c r="I102" s="25"/>
      <c r="J102" s="134"/>
      <c r="K102" s="26"/>
      <c r="L102" s="123"/>
      <c r="M102" s="123"/>
    </row>
    <row r="103" spans="1:13" ht="8.25" customHeight="1" thickTop="1" x14ac:dyDescent="0.3">
      <c r="B103" s="14"/>
      <c r="C103" s="14"/>
      <c r="D103" s="14"/>
      <c r="E103" s="14"/>
      <c r="F103" s="14"/>
      <c r="G103" s="14"/>
      <c r="H103" s="14"/>
      <c r="I103" s="14"/>
      <c r="J103" s="123"/>
      <c r="K103" s="14"/>
      <c r="L103" s="123"/>
      <c r="M103" s="123"/>
    </row>
    <row r="104" spans="1:13" s="40" customFormat="1" ht="14.25" customHeight="1" thickBot="1" x14ac:dyDescent="0.35">
      <c r="A104" s="79"/>
      <c r="C104" s="63" t="s">
        <v>37</v>
      </c>
      <c r="I104" s="79"/>
      <c r="J104" s="79"/>
      <c r="L104" s="79"/>
      <c r="M104" s="79"/>
    </row>
    <row r="105" spans="1:13" ht="17.100000000000001" customHeight="1" thickTop="1" x14ac:dyDescent="0.3">
      <c r="B105" s="444" t="s">
        <v>1</v>
      </c>
      <c r="C105" s="445"/>
      <c r="D105" s="445"/>
      <c r="E105" s="445"/>
      <c r="F105" s="445"/>
      <c r="G105" s="445"/>
      <c r="H105" s="445"/>
      <c r="I105" s="445"/>
      <c r="J105" s="445"/>
      <c r="K105" s="446"/>
      <c r="L105" s="205"/>
      <c r="M105" s="205"/>
    </row>
    <row r="106" spans="1:13" ht="6" customHeight="1" thickBot="1" x14ac:dyDescent="0.35">
      <c r="B106" s="9"/>
      <c r="C106" s="6"/>
      <c r="D106" s="6"/>
      <c r="E106" s="6"/>
      <c r="F106" s="6"/>
      <c r="G106" s="6"/>
      <c r="H106" s="41"/>
      <c r="I106" s="80"/>
      <c r="J106" s="80"/>
      <c r="K106" s="42"/>
      <c r="L106" s="80"/>
      <c r="M106" s="80"/>
    </row>
    <row r="107" spans="1:13" ht="14.1" customHeight="1" thickBot="1" x14ac:dyDescent="0.35">
      <c r="B107" s="2"/>
      <c r="C107" s="447" t="s">
        <v>2</v>
      </c>
      <c r="D107" s="448"/>
      <c r="E107" s="447" t="s">
        <v>20</v>
      </c>
      <c r="F107" s="448"/>
      <c r="G107" s="447" t="s">
        <v>21</v>
      </c>
      <c r="H107" s="448"/>
      <c r="I107" s="38"/>
      <c r="J107" s="156"/>
      <c r="K107" s="1"/>
      <c r="L107" s="4"/>
      <c r="M107" s="4"/>
    </row>
    <row r="108" spans="1:13" ht="15" customHeight="1" x14ac:dyDescent="0.3">
      <c r="B108" s="9"/>
      <c r="C108" s="11" t="s">
        <v>27</v>
      </c>
      <c r="D108" s="169">
        <v>134000</v>
      </c>
      <c r="E108" s="164" t="s">
        <v>5</v>
      </c>
      <c r="F108" s="242">
        <v>49144</v>
      </c>
      <c r="G108" s="165" t="s">
        <v>25</v>
      </c>
      <c r="H108" s="242">
        <v>5439</v>
      </c>
      <c r="I108" s="38"/>
      <c r="J108" s="156"/>
      <c r="K108" s="42"/>
      <c r="L108" s="80"/>
      <c r="M108" s="80"/>
    </row>
    <row r="109" spans="1:13" ht="14.1" customHeight="1" x14ac:dyDescent="0.3">
      <c r="B109" s="9"/>
      <c r="C109" s="11" t="s">
        <v>3</v>
      </c>
      <c r="D109" s="169">
        <v>12000</v>
      </c>
      <c r="E109" s="165" t="s">
        <v>6</v>
      </c>
      <c r="F109" s="169">
        <v>48445</v>
      </c>
      <c r="G109" s="165" t="s">
        <v>80</v>
      </c>
      <c r="H109" s="169">
        <v>37084</v>
      </c>
      <c r="I109" s="38"/>
      <c r="J109" s="156"/>
      <c r="K109" s="10"/>
      <c r="L109" s="118"/>
      <c r="M109" s="118"/>
    </row>
    <row r="110" spans="1:13" ht="14.1" customHeight="1" x14ac:dyDescent="0.3">
      <c r="B110" s="119"/>
      <c r="C110" s="44" t="s">
        <v>77</v>
      </c>
      <c r="D110" s="169">
        <v>3550</v>
      </c>
      <c r="E110" s="165" t="s">
        <v>38</v>
      </c>
      <c r="F110" s="169">
        <v>32529</v>
      </c>
      <c r="G110" s="165" t="s">
        <v>81</v>
      </c>
      <c r="H110" s="169">
        <v>5922</v>
      </c>
      <c r="I110" s="156"/>
      <c r="J110" s="156"/>
      <c r="K110" s="120"/>
      <c r="L110" s="118"/>
      <c r="M110" s="118"/>
    </row>
    <row r="111" spans="1:13" ht="14.1" customHeight="1" thickBot="1" x14ac:dyDescent="0.35">
      <c r="B111" s="43"/>
      <c r="C111" s="397"/>
      <c r="D111" s="395"/>
      <c r="E111" s="395" t="s">
        <v>79</v>
      </c>
      <c r="F111" s="169">
        <v>3882</v>
      </c>
      <c r="G111" s="11"/>
      <c r="H111" s="397"/>
      <c r="I111" s="38"/>
      <c r="J111" s="156"/>
      <c r="K111" s="10"/>
      <c r="L111" s="118"/>
      <c r="M111" s="118"/>
    </row>
    <row r="112" spans="1:13" ht="14.1" customHeight="1" thickBot="1" x14ac:dyDescent="0.35">
      <c r="B112" s="9"/>
      <c r="C112" s="12" t="s">
        <v>31</v>
      </c>
      <c r="D112" s="170">
        <f>D108+D109+D110</f>
        <v>149550</v>
      </c>
      <c r="E112" s="396" t="s">
        <v>7</v>
      </c>
      <c r="F112" s="170">
        <f>F108+F109+F110+F111</f>
        <v>134000</v>
      </c>
      <c r="G112" s="121" t="s">
        <v>6</v>
      </c>
      <c r="H112" s="394">
        <f>H108+H109+H110</f>
        <v>48445</v>
      </c>
      <c r="I112" s="38"/>
      <c r="J112" s="156"/>
      <c r="K112" s="10"/>
      <c r="L112" s="118"/>
      <c r="M112" s="118"/>
    </row>
    <row r="113" spans="2:13" s="16" customFormat="1" ht="12" customHeight="1" x14ac:dyDescent="0.3">
      <c r="B113" s="13"/>
      <c r="C113" s="123" t="s">
        <v>100</v>
      </c>
      <c r="D113" s="168"/>
      <c r="E113" s="168"/>
      <c r="F113" s="168"/>
      <c r="G113" s="123"/>
      <c r="H113" s="123"/>
      <c r="I113" s="14"/>
      <c r="J113" s="123"/>
      <c r="K113" s="15"/>
      <c r="L113" s="123"/>
      <c r="M113" s="123"/>
    </row>
    <row r="114" spans="2:13" ht="12" customHeight="1" thickBot="1" x14ac:dyDescent="0.35">
      <c r="B114" s="17"/>
      <c r="D114" s="18"/>
      <c r="E114" s="18"/>
      <c r="F114" s="18"/>
      <c r="G114" s="18"/>
      <c r="H114" s="18"/>
      <c r="I114" s="18"/>
      <c r="J114" s="126"/>
      <c r="K114" s="19"/>
      <c r="L114" s="118"/>
      <c r="M114" s="118"/>
    </row>
    <row r="115" spans="2:13" ht="17.100000000000001" customHeight="1" x14ac:dyDescent="0.3">
      <c r="B115" s="449" t="s">
        <v>8</v>
      </c>
      <c r="C115" s="450"/>
      <c r="D115" s="450"/>
      <c r="E115" s="450"/>
      <c r="F115" s="450"/>
      <c r="G115" s="450"/>
      <c r="H115" s="450"/>
      <c r="I115" s="450"/>
      <c r="J115" s="450"/>
      <c r="K115" s="451"/>
      <c r="L115" s="205"/>
      <c r="M115" s="205"/>
    </row>
    <row r="116" spans="2:13" ht="3.75" customHeight="1" thickBot="1" x14ac:dyDescent="0.35">
      <c r="B116" s="9"/>
      <c r="C116" s="14"/>
      <c r="D116" s="6"/>
      <c r="E116" s="6"/>
      <c r="F116" s="6"/>
      <c r="G116" s="6"/>
      <c r="H116" s="6"/>
      <c r="I116" s="6"/>
      <c r="J116" s="118"/>
      <c r="K116" s="10"/>
      <c r="L116" s="118"/>
      <c r="M116" s="118"/>
    </row>
    <row r="117" spans="2:13" s="3" customFormat="1" ht="61.5" customHeight="1" thickBot="1" x14ac:dyDescent="0.35">
      <c r="B117" s="2"/>
      <c r="C117" s="218" t="s">
        <v>19</v>
      </c>
      <c r="D117" s="178" t="s">
        <v>70</v>
      </c>
      <c r="E117" s="178" t="s">
        <v>113</v>
      </c>
      <c r="F117" s="187" t="str">
        <f>F19</f>
        <v>LANDET KVANTUM UKE 42</v>
      </c>
      <c r="G117" s="194" t="str">
        <f>G19</f>
        <v>LANDET KVANTUM T.O.M UKE 42</v>
      </c>
      <c r="H117" s="194" t="str">
        <f>I19</f>
        <v>RESTKVOTER</v>
      </c>
      <c r="I117" s="195" t="str">
        <f>J19</f>
        <v>LANDET KVANTUM T.O.M. UKE 42 2018</v>
      </c>
      <c r="J117" s="4"/>
      <c r="K117" s="1"/>
      <c r="L117" s="4"/>
      <c r="M117" s="4"/>
    </row>
    <row r="118" spans="2:13" s="70" customFormat="1" ht="14.1" customHeight="1" x14ac:dyDescent="0.3">
      <c r="B118" s="9"/>
      <c r="C118" s="259" t="s">
        <v>76</v>
      </c>
      <c r="D118" s="232">
        <f t="shared" ref="D118:I118" si="7">D119+D120+D121</f>
        <v>49144</v>
      </c>
      <c r="E118" s="232">
        <f t="shared" si="7"/>
        <v>45508</v>
      </c>
      <c r="F118" s="232">
        <f t="shared" si="7"/>
        <v>219.61814999999999</v>
      </c>
      <c r="G118" s="232">
        <f t="shared" si="7"/>
        <v>42829.79378</v>
      </c>
      <c r="H118" s="347">
        <f t="shared" si="7"/>
        <v>2678.2062200000028</v>
      </c>
      <c r="I118" s="350">
        <f t="shared" si="7"/>
        <v>54543.257949999999</v>
      </c>
      <c r="J118" s="156"/>
      <c r="K118" s="128"/>
      <c r="L118" s="156"/>
      <c r="M118" s="156"/>
    </row>
    <row r="119" spans="2:13" ht="14.1" customHeight="1" x14ac:dyDescent="0.3">
      <c r="B119" s="9"/>
      <c r="C119" s="260" t="s">
        <v>12</v>
      </c>
      <c r="D119" s="244">
        <v>39515</v>
      </c>
      <c r="E119" s="244">
        <v>35734</v>
      </c>
      <c r="F119" s="244">
        <v>32.813099999999999</v>
      </c>
      <c r="G119" s="244">
        <v>36187.089549999997</v>
      </c>
      <c r="H119" s="351">
        <f>E119-G119</f>
        <v>-453.08954999999696</v>
      </c>
      <c r="I119" s="352">
        <v>46152.345589999997</v>
      </c>
      <c r="J119" s="156"/>
      <c r="K119" s="128"/>
      <c r="L119" s="156"/>
      <c r="M119" s="156"/>
    </row>
    <row r="120" spans="2:13" ht="14.1" customHeight="1" x14ac:dyDescent="0.3">
      <c r="B120" s="9"/>
      <c r="C120" s="260" t="s">
        <v>11</v>
      </c>
      <c r="D120" s="244">
        <v>9129</v>
      </c>
      <c r="E120" s="244">
        <v>9274</v>
      </c>
      <c r="F120" s="244">
        <v>186.80504999999999</v>
      </c>
      <c r="G120" s="244">
        <v>6642.7042300000003</v>
      </c>
      <c r="H120" s="351">
        <f>E120-G120</f>
        <v>2631.2957699999997</v>
      </c>
      <c r="I120" s="352">
        <v>8390.9123600000003</v>
      </c>
      <c r="J120" s="156"/>
      <c r="K120" s="128"/>
      <c r="L120" s="156"/>
      <c r="M120" s="156"/>
    </row>
    <row r="121" spans="2:13" ht="15" thickBot="1" x14ac:dyDescent="0.35">
      <c r="B121" s="9"/>
      <c r="C121" s="261" t="s">
        <v>39</v>
      </c>
      <c r="D121" s="245">
        <v>500</v>
      </c>
      <c r="E121" s="245">
        <v>500</v>
      </c>
      <c r="F121" s="245"/>
      <c r="G121" s="245"/>
      <c r="H121" s="353">
        <f>E121-G121</f>
        <v>500</v>
      </c>
      <c r="I121" s="354"/>
      <c r="J121" s="156"/>
      <c r="K121" s="128"/>
      <c r="L121" s="156"/>
      <c r="M121" s="156"/>
    </row>
    <row r="122" spans="2:13" s="97" customFormat="1" ht="13.5" customHeight="1" thickBot="1" x14ac:dyDescent="0.35">
      <c r="B122" s="99"/>
      <c r="C122" s="262" t="s">
        <v>123</v>
      </c>
      <c r="D122" s="295">
        <v>32529</v>
      </c>
      <c r="E122" s="295">
        <v>31820</v>
      </c>
      <c r="F122" s="295"/>
      <c r="G122" s="295">
        <f>27849+5655</f>
        <v>33504</v>
      </c>
      <c r="H122" s="298">
        <f>E122-G122</f>
        <v>-1684</v>
      </c>
      <c r="I122" s="300">
        <v>34641.794869999998</v>
      </c>
      <c r="J122" s="100"/>
      <c r="K122" s="128"/>
      <c r="L122" s="156"/>
      <c r="M122" s="156"/>
    </row>
    <row r="123" spans="2:13" s="70" customFormat="1" ht="14.25" customHeight="1" thickBot="1" x14ac:dyDescent="0.35">
      <c r="B123" s="9"/>
      <c r="C123" s="263" t="s">
        <v>17</v>
      </c>
      <c r="D123" s="226">
        <f>D124+D129+D132</f>
        <v>49948</v>
      </c>
      <c r="E123" s="226">
        <f>E124+E129+E132</f>
        <v>52158</v>
      </c>
      <c r="F123" s="226">
        <f>F124+F129+F132</f>
        <v>1774.2399800000001</v>
      </c>
      <c r="G123" s="226">
        <f>G132+G129+G124</f>
        <v>48479.209089999997</v>
      </c>
      <c r="H123" s="355">
        <f>H124+H129+H132</f>
        <v>3678.7909099999997</v>
      </c>
      <c r="I123" s="356">
        <f>I124+I129+I132</f>
        <v>48954.21501</v>
      </c>
      <c r="J123" s="118"/>
      <c r="K123" s="128"/>
      <c r="L123" s="156"/>
      <c r="M123" s="156"/>
    </row>
    <row r="124" spans="2:13" ht="15.75" customHeight="1" x14ac:dyDescent="0.3">
      <c r="B124" s="2"/>
      <c r="C124" s="264" t="s">
        <v>124</v>
      </c>
      <c r="D124" s="377">
        <f>D125+D126+D127+D128</f>
        <v>38587</v>
      </c>
      <c r="E124" s="377">
        <f>E125+E126+E127+E128</f>
        <v>39056</v>
      </c>
      <c r="F124" s="377">
        <f>F125+F126+F127+F128</f>
        <v>1459.5868500000001</v>
      </c>
      <c r="G124" s="377">
        <f>G125+G126+G128+G127</f>
        <v>35260.086479999998</v>
      </c>
      <c r="H124" s="357">
        <f>H125+H126+H127+H128</f>
        <v>3795.9135200000001</v>
      </c>
      <c r="I124" s="358">
        <f>I125+I126+I127+I128</f>
        <v>39526.22337</v>
      </c>
      <c r="J124" s="4"/>
      <c r="K124" s="128"/>
      <c r="L124" s="156"/>
      <c r="M124" s="156"/>
    </row>
    <row r="125" spans="2:13" s="22" customFormat="1" ht="14.1" customHeight="1" x14ac:dyDescent="0.3">
      <c r="B125" s="45"/>
      <c r="C125" s="265" t="s">
        <v>22</v>
      </c>
      <c r="D125" s="240">
        <v>10977</v>
      </c>
      <c r="E125" s="240">
        <v>12495</v>
      </c>
      <c r="F125" s="240">
        <v>318.68445000000003</v>
      </c>
      <c r="G125" s="240">
        <v>7745.5071399999997</v>
      </c>
      <c r="H125" s="359">
        <f t="shared" ref="H125:H137" si="8">E125-G125</f>
        <v>4749.4928600000003</v>
      </c>
      <c r="I125" s="360">
        <v>6232.9464399999997</v>
      </c>
      <c r="J125" s="46"/>
      <c r="K125" s="128"/>
      <c r="L125" s="156"/>
      <c r="M125" s="156"/>
    </row>
    <row r="126" spans="2:13" s="22" customFormat="1" ht="14.1" customHeight="1" x14ac:dyDescent="0.3">
      <c r="B126" s="130"/>
      <c r="C126" s="265" t="s">
        <v>23</v>
      </c>
      <c r="D126" s="240">
        <v>10663</v>
      </c>
      <c r="E126" s="240">
        <v>11231</v>
      </c>
      <c r="F126" s="240">
        <v>503.27350000000001</v>
      </c>
      <c r="G126" s="240">
        <f>10585.57934-903</f>
        <v>9682.5793400000002</v>
      </c>
      <c r="H126" s="359">
        <f t="shared" si="8"/>
        <v>1548.4206599999998</v>
      </c>
      <c r="I126" s="360">
        <v>9712.3740600000001</v>
      </c>
      <c r="J126" s="136"/>
      <c r="K126" s="128"/>
      <c r="L126" s="156"/>
      <c r="M126" s="156"/>
    </row>
    <row r="127" spans="2:13" s="22" customFormat="1" ht="14.1" customHeight="1" x14ac:dyDescent="0.3">
      <c r="B127" s="130"/>
      <c r="C127" s="265" t="s">
        <v>24</v>
      </c>
      <c r="D127" s="240">
        <v>9605</v>
      </c>
      <c r="E127" s="240">
        <v>8688</v>
      </c>
      <c r="F127" s="240">
        <v>306.93945000000002</v>
      </c>
      <c r="G127" s="240">
        <f>12262-1707</f>
        <v>10555</v>
      </c>
      <c r="H127" s="359">
        <f t="shared" si="8"/>
        <v>-1867</v>
      </c>
      <c r="I127" s="360">
        <v>11630.812019999999</v>
      </c>
      <c r="J127" s="136"/>
      <c r="K127" s="128"/>
      <c r="L127" s="156"/>
      <c r="M127" s="156"/>
    </row>
    <row r="128" spans="2:13" s="22" customFormat="1" ht="14.1" customHeight="1" x14ac:dyDescent="0.3">
      <c r="B128" s="130"/>
      <c r="C128" s="265" t="s">
        <v>84</v>
      </c>
      <c r="D128" s="240">
        <v>7342</v>
      </c>
      <c r="E128" s="240">
        <v>6642</v>
      </c>
      <c r="F128" s="240">
        <v>330.68945000000002</v>
      </c>
      <c r="G128" s="240">
        <f>10322-3045</f>
        <v>7277</v>
      </c>
      <c r="H128" s="359">
        <f t="shared" si="8"/>
        <v>-635</v>
      </c>
      <c r="I128" s="360">
        <v>11950.090850000001</v>
      </c>
      <c r="J128" s="136"/>
      <c r="K128" s="128"/>
      <c r="L128" s="156"/>
      <c r="M128" s="156"/>
    </row>
    <row r="129" spans="2:13" s="23" customFormat="1" ht="14.1" customHeight="1" x14ac:dyDescent="0.3">
      <c r="B129" s="20"/>
      <c r="C129" s="266" t="s">
        <v>18</v>
      </c>
      <c r="D129" s="233">
        <f>D130+D131</f>
        <v>5439</v>
      </c>
      <c r="E129" s="233">
        <v>6205</v>
      </c>
      <c r="F129" s="233">
        <v>22.742100000000001</v>
      </c>
      <c r="G129" s="233">
        <v>6564.52034</v>
      </c>
      <c r="H129" s="361">
        <f t="shared" si="8"/>
        <v>-359.52034000000003</v>
      </c>
      <c r="I129" s="362">
        <v>4518.7548100000004</v>
      </c>
      <c r="J129" s="39"/>
      <c r="K129" s="128"/>
      <c r="L129" s="156"/>
      <c r="M129" s="156"/>
    </row>
    <row r="130" spans="2:13" ht="14.1" customHeight="1" x14ac:dyDescent="0.3">
      <c r="B130" s="9"/>
      <c r="C130" s="265" t="s">
        <v>40</v>
      </c>
      <c r="D130" s="240">
        <v>4939</v>
      </c>
      <c r="E130" s="240">
        <f>E129-E131</f>
        <v>5705</v>
      </c>
      <c r="F130" s="240">
        <v>2.7256499999999999</v>
      </c>
      <c r="G130" s="240">
        <v>6312.7404800000004</v>
      </c>
      <c r="H130" s="359">
        <f t="shared" si="8"/>
        <v>-607.74048000000039</v>
      </c>
      <c r="I130" s="360">
        <v>4427.5890600000002</v>
      </c>
      <c r="J130" s="118"/>
      <c r="K130" s="128"/>
      <c r="L130" s="156"/>
      <c r="M130" s="156"/>
    </row>
    <row r="131" spans="2:13" ht="14.1" customHeight="1" x14ac:dyDescent="0.3">
      <c r="B131" s="20"/>
      <c r="C131" s="265" t="s">
        <v>41</v>
      </c>
      <c r="D131" s="240">
        <v>500</v>
      </c>
      <c r="E131" s="240">
        <v>500</v>
      </c>
      <c r="F131" s="240">
        <f>F129-F130</f>
        <v>20.016449999999999</v>
      </c>
      <c r="G131" s="240">
        <f>G129-G130</f>
        <v>251.77985999999964</v>
      </c>
      <c r="H131" s="359">
        <f t="shared" si="8"/>
        <v>248.22014000000036</v>
      </c>
      <c r="I131" s="360">
        <f>I129-I130</f>
        <v>91.165750000000116</v>
      </c>
      <c r="J131" s="39"/>
      <c r="K131" s="128"/>
      <c r="L131" s="156"/>
      <c r="M131" s="156"/>
    </row>
    <row r="132" spans="2:13" ht="15" thickBot="1" x14ac:dyDescent="0.35">
      <c r="B132" s="9"/>
      <c r="C132" s="267" t="s">
        <v>81</v>
      </c>
      <c r="D132" s="257">
        <v>5922</v>
      </c>
      <c r="E132" s="257">
        <v>6897</v>
      </c>
      <c r="F132" s="257">
        <v>291.91102999999998</v>
      </c>
      <c r="G132" s="257">
        <v>6654.6022700000003</v>
      </c>
      <c r="H132" s="363">
        <f t="shared" si="8"/>
        <v>242.39772999999968</v>
      </c>
      <c r="I132" s="364">
        <v>4909.2368299999998</v>
      </c>
      <c r="J132" s="118"/>
      <c r="K132" s="128"/>
      <c r="L132" s="156"/>
      <c r="M132" s="156"/>
    </row>
    <row r="133" spans="2:13" s="70" customFormat="1" ht="15" thickBot="1" x14ac:dyDescent="0.35">
      <c r="B133" s="9"/>
      <c r="C133" s="263" t="s">
        <v>13</v>
      </c>
      <c r="D133" s="226">
        <v>129</v>
      </c>
      <c r="E133" s="226">
        <v>129</v>
      </c>
      <c r="F133" s="226"/>
      <c r="G133" s="226">
        <v>12.890499999999999</v>
      </c>
      <c r="H133" s="378">
        <f t="shared" si="8"/>
        <v>116.1095</v>
      </c>
      <c r="I133" s="379">
        <v>12.872400000000001</v>
      </c>
      <c r="J133" s="118"/>
      <c r="K133" s="128"/>
      <c r="L133" s="156"/>
      <c r="M133" s="156"/>
    </row>
    <row r="134" spans="2:13" s="70" customFormat="1" ht="16.8" thickBot="1" x14ac:dyDescent="0.35">
      <c r="B134" s="9"/>
      <c r="C134" s="268" t="s">
        <v>65</v>
      </c>
      <c r="D134" s="296">
        <v>2000</v>
      </c>
      <c r="E134" s="296">
        <v>2000</v>
      </c>
      <c r="F134" s="296">
        <v>12</v>
      </c>
      <c r="G134" s="296">
        <v>2000</v>
      </c>
      <c r="H134" s="299">
        <f t="shared" si="8"/>
        <v>0</v>
      </c>
      <c r="I134" s="301">
        <v>2000</v>
      </c>
      <c r="J134" s="118"/>
      <c r="K134" s="128"/>
      <c r="L134" s="156"/>
      <c r="M134" s="156"/>
    </row>
    <row r="135" spans="2:13" s="70" customFormat="1" ht="15" thickBot="1" x14ac:dyDescent="0.35">
      <c r="B135" s="9"/>
      <c r="C135" s="263" t="s">
        <v>42</v>
      </c>
      <c r="D135" s="226">
        <v>250</v>
      </c>
      <c r="E135" s="226">
        <v>250</v>
      </c>
      <c r="F135" s="226"/>
      <c r="G135" s="226">
        <v>240.465</v>
      </c>
      <c r="H135" s="230">
        <f t="shared" si="8"/>
        <v>9.5349999999999966</v>
      </c>
      <c r="I135" s="231">
        <v>264.036</v>
      </c>
      <c r="J135" s="156"/>
      <c r="K135" s="128"/>
      <c r="L135" s="156"/>
      <c r="M135" s="156"/>
    </row>
    <row r="136" spans="2:13" s="70" customFormat="1" ht="15" thickBot="1" x14ac:dyDescent="0.35">
      <c r="B136" s="9"/>
      <c r="C136" s="219" t="s">
        <v>14</v>
      </c>
      <c r="D136" s="225"/>
      <c r="E136" s="225"/>
      <c r="F136" s="225"/>
      <c r="G136" s="225">
        <v>621</v>
      </c>
      <c r="H136" s="234">
        <f t="shared" si="8"/>
        <v>-621</v>
      </c>
      <c r="I136" s="297">
        <v>544</v>
      </c>
      <c r="J136" s="118"/>
      <c r="K136" s="128"/>
      <c r="L136" s="156"/>
      <c r="M136" s="156"/>
    </row>
    <row r="137" spans="2:13" s="3" customFormat="1" ht="16.2" thickBot="1" x14ac:dyDescent="0.35">
      <c r="B137" s="2"/>
      <c r="C137" s="32" t="s">
        <v>9</v>
      </c>
      <c r="D137" s="186">
        <f>D118+D122+D123+D133+D134+D135</f>
        <v>134000</v>
      </c>
      <c r="E137" s="186">
        <f>E118+E122+E123+E133+E134+E135</f>
        <v>131865</v>
      </c>
      <c r="F137" s="186">
        <f>F118+F122+F123+F133+F134+F135+F136</f>
        <v>2005.8581300000001</v>
      </c>
      <c r="G137" s="186">
        <f>G118+G122+G123+G133+G134+G135+G136</f>
        <v>127687.35836999999</v>
      </c>
      <c r="H137" s="200">
        <f t="shared" si="8"/>
        <v>4177.6416300000128</v>
      </c>
      <c r="I137" s="198">
        <f>I118+I121+I122+I123+I133+I134+I135+I136</f>
        <v>140960.17622999998</v>
      </c>
      <c r="J137" s="172"/>
      <c r="K137" s="128"/>
      <c r="L137" s="156"/>
      <c r="M137" s="156"/>
    </row>
    <row r="138" spans="2:13" s="3" customFormat="1" ht="14.25" customHeight="1" x14ac:dyDescent="0.3">
      <c r="B138" s="2"/>
      <c r="C138" s="366" t="s">
        <v>101</v>
      </c>
      <c r="D138" s="34"/>
      <c r="E138" s="34"/>
      <c r="F138" s="34"/>
      <c r="G138" s="34"/>
      <c r="H138" s="172"/>
      <c r="I138" s="172"/>
      <c r="J138" s="172"/>
      <c r="K138" s="1"/>
      <c r="L138" s="4"/>
      <c r="M138" s="4"/>
    </row>
    <row r="139" spans="2:13" s="3" customFormat="1" ht="14.25" customHeight="1" x14ac:dyDescent="0.3">
      <c r="B139" s="2"/>
      <c r="C139" s="123" t="s">
        <v>102</v>
      </c>
      <c r="D139" s="34"/>
      <c r="E139" s="34"/>
      <c r="F139" s="34"/>
      <c r="G139" s="34"/>
      <c r="H139" s="172"/>
      <c r="I139" s="4"/>
      <c r="J139" s="4"/>
      <c r="K139" s="68"/>
      <c r="L139" s="4"/>
      <c r="M139" s="4"/>
    </row>
    <row r="140" spans="2:13" s="3" customFormat="1" ht="14.25" customHeight="1" x14ac:dyDescent="0.3">
      <c r="B140" s="117"/>
      <c r="C140" s="202" t="s">
        <v>130</v>
      </c>
      <c r="D140" s="34"/>
      <c r="E140" s="34"/>
      <c r="F140" s="34"/>
      <c r="G140" s="34"/>
      <c r="H140" s="172"/>
      <c r="I140" s="172"/>
      <c r="J140" s="4"/>
      <c r="K140" s="116"/>
      <c r="L140" s="4"/>
      <c r="M140" s="4"/>
    </row>
    <row r="141" spans="2:13" s="3" customFormat="1" ht="14.25" customHeight="1" x14ac:dyDescent="0.3">
      <c r="B141" s="117"/>
      <c r="C141" s="202" t="s">
        <v>122</v>
      </c>
      <c r="D141" s="34"/>
      <c r="E141" s="34"/>
      <c r="F141" s="34"/>
      <c r="G141" s="34"/>
      <c r="H141" s="172"/>
      <c r="I141" s="172"/>
      <c r="J141" s="4"/>
      <c r="K141" s="116"/>
      <c r="L141" s="4"/>
      <c r="M141" s="4"/>
    </row>
    <row r="142" spans="2:13" ht="16.2" thickBot="1" x14ac:dyDescent="0.35">
      <c r="B142" s="35"/>
      <c r="C142" s="134" t="s">
        <v>131</v>
      </c>
      <c r="D142" s="206"/>
      <c r="E142" s="206"/>
      <c r="F142" s="47"/>
      <c r="G142" s="47"/>
      <c r="H142" s="36"/>
      <c r="I142" s="77"/>
      <c r="J142" s="154"/>
      <c r="K142" s="37"/>
      <c r="L142" s="118"/>
      <c r="M142" s="118"/>
    </row>
    <row r="143" spans="2:13" ht="12" customHeight="1" thickTop="1" x14ac:dyDescent="0.3">
      <c r="B143" s="6"/>
      <c r="C143" s="27"/>
      <c r="D143" s="28"/>
      <c r="E143" s="28"/>
      <c r="F143" s="28"/>
      <c r="G143" s="28"/>
      <c r="H143" s="6"/>
      <c r="I143" s="6"/>
      <c r="J143" s="118"/>
      <c r="K143" s="6"/>
      <c r="L143" s="118"/>
      <c r="M143" s="118"/>
    </row>
    <row r="144" spans="2:13" ht="12" customHeight="1" x14ac:dyDescent="0.3">
      <c r="B144" s="118"/>
      <c r="C144" s="136"/>
      <c r="D144" s="137"/>
      <c r="E144" s="137"/>
      <c r="F144" s="137"/>
      <c r="G144" s="137"/>
      <c r="H144" s="118"/>
      <c r="I144" s="118"/>
      <c r="J144" s="118"/>
      <c r="K144" s="118"/>
      <c r="L144" s="118"/>
      <c r="M144" s="118"/>
    </row>
    <row r="145" spans="2:13" ht="12" customHeight="1" x14ac:dyDescent="0.3">
      <c r="B145" s="6"/>
      <c r="C145" s="27"/>
      <c r="D145" s="28"/>
      <c r="E145" s="28"/>
      <c r="F145" s="28"/>
      <c r="G145" s="28"/>
      <c r="H145" s="6"/>
      <c r="I145" s="6"/>
      <c r="J145" s="118"/>
      <c r="K145" s="6"/>
      <c r="L145" s="118"/>
      <c r="M145" s="118"/>
    </row>
    <row r="146" spans="2:13" ht="20.25" customHeight="1" thickBot="1" x14ac:dyDescent="0.4">
      <c r="B146" s="118"/>
      <c r="C146" s="216" t="s">
        <v>63</v>
      </c>
      <c r="D146" s="137"/>
      <c r="E146" s="137"/>
      <c r="F146" s="137"/>
      <c r="G146" s="137"/>
      <c r="H146" s="118"/>
      <c r="I146" s="118"/>
      <c r="J146" s="118"/>
      <c r="K146" s="118"/>
      <c r="L146" s="118"/>
      <c r="M146" s="118"/>
    </row>
    <row r="147" spans="2:13" ht="12" customHeight="1" thickTop="1" thickBot="1" x14ac:dyDescent="0.35">
      <c r="B147" s="210"/>
      <c r="C147" s="211"/>
      <c r="D147" s="212"/>
      <c r="E147" s="212"/>
      <c r="F147" s="212"/>
      <c r="G147" s="212"/>
      <c r="H147" s="213"/>
      <c r="I147" s="213"/>
      <c r="J147" s="213"/>
      <c r="K147" s="214"/>
      <c r="L147" s="118"/>
      <c r="M147" s="118"/>
    </row>
    <row r="148" spans="2:13" ht="12" customHeight="1" thickBot="1" x14ac:dyDescent="0.35">
      <c r="B148" s="119"/>
      <c r="C148" s="433" t="s">
        <v>2</v>
      </c>
      <c r="D148" s="434"/>
      <c r="E148" s="189"/>
      <c r="F148" s="189"/>
      <c r="G148" s="137"/>
      <c r="H148" s="118"/>
      <c r="I148" s="118"/>
      <c r="J148" s="118"/>
      <c r="K148" s="120"/>
      <c r="L148" s="118"/>
      <c r="M148" s="118"/>
    </row>
    <row r="149" spans="2:13" ht="15" customHeight="1" x14ac:dyDescent="0.3">
      <c r="B149" s="119"/>
      <c r="C149" s="269" t="s">
        <v>55</v>
      </c>
      <c r="D149" s="270">
        <v>34705</v>
      </c>
      <c r="E149" s="271"/>
      <c r="F149" s="189"/>
      <c r="G149" s="137"/>
      <c r="H149" s="118"/>
      <c r="I149" s="118"/>
      <c r="J149" s="118"/>
      <c r="K149" s="120"/>
      <c r="L149" s="118"/>
      <c r="M149" s="118"/>
    </row>
    <row r="150" spans="2:13" ht="15" customHeight="1" x14ac:dyDescent="0.3">
      <c r="B150" s="119"/>
      <c r="C150" s="272" t="s">
        <v>67</v>
      </c>
      <c r="D150" s="273">
        <v>12676</v>
      </c>
      <c r="E150" s="271"/>
      <c r="F150" s="189"/>
      <c r="G150" s="137"/>
      <c r="H150" s="118"/>
      <c r="I150" s="118"/>
      <c r="J150" s="118"/>
      <c r="K150" s="120"/>
      <c r="L150" s="118"/>
      <c r="M150" s="118"/>
    </row>
    <row r="151" spans="2:13" ht="15" customHeight="1" thickBot="1" x14ac:dyDescent="0.35">
      <c r="B151" s="119"/>
      <c r="C151" s="274" t="s">
        <v>68</v>
      </c>
      <c r="D151" s="273">
        <v>6376</v>
      </c>
      <c r="E151" s="271"/>
      <c r="F151" s="189"/>
      <c r="G151" s="137"/>
      <c r="H151" s="118"/>
      <c r="I151" s="118"/>
      <c r="J151" s="118"/>
      <c r="K151" s="120"/>
      <c r="L151" s="118"/>
      <c r="M151" s="118"/>
    </row>
    <row r="152" spans="2:13" ht="16.2" thickBot="1" x14ac:dyDescent="0.35">
      <c r="B152" s="119"/>
      <c r="C152" s="275" t="s">
        <v>31</v>
      </c>
      <c r="D152" s="276">
        <f>D149+D150+D151</f>
        <v>53757</v>
      </c>
      <c r="E152" s="271"/>
      <c r="F152" s="189"/>
      <c r="G152" s="137"/>
      <c r="H152" s="118"/>
      <c r="I152" s="118"/>
      <c r="J152" s="118"/>
      <c r="K152" s="120"/>
      <c r="L152" s="118"/>
      <c r="M152" s="118"/>
    </row>
    <row r="153" spans="2:13" ht="11.25" customHeight="1" x14ac:dyDescent="0.3">
      <c r="B153" s="119"/>
      <c r="C153" s="277" t="s">
        <v>103</v>
      </c>
      <c r="D153" s="278"/>
      <c r="E153" s="278"/>
      <c r="F153" s="137"/>
      <c r="G153" s="137"/>
      <c r="H153" s="118"/>
      <c r="I153" s="118"/>
      <c r="J153" s="118"/>
      <c r="K153" s="120"/>
      <c r="L153" s="118"/>
      <c r="M153" s="118"/>
    </row>
    <row r="154" spans="2:13" ht="11.25" customHeight="1" x14ac:dyDescent="0.3">
      <c r="B154" s="119"/>
      <c r="C154" s="277" t="s">
        <v>104</v>
      </c>
      <c r="D154" s="278"/>
      <c r="E154" s="278"/>
      <c r="F154" s="137"/>
      <c r="G154" s="137"/>
      <c r="H154" s="118"/>
      <c r="I154" s="118"/>
      <c r="J154" s="118"/>
      <c r="K154" s="120"/>
      <c r="L154" s="118"/>
      <c r="M154" s="118"/>
    </row>
    <row r="155" spans="2:13" ht="12" customHeight="1" x14ac:dyDescent="0.3">
      <c r="B155" s="119"/>
      <c r="C155" s="123" t="s">
        <v>105</v>
      </c>
      <c r="D155" s="137"/>
      <c r="E155" s="137"/>
      <c r="F155" s="137"/>
      <c r="G155" s="137"/>
      <c r="H155" s="118"/>
      <c r="I155" s="118"/>
      <c r="J155" s="118"/>
      <c r="K155" s="120"/>
      <c r="L155" s="118"/>
      <c r="M155" s="118"/>
    </row>
    <row r="156" spans="2:13" ht="5.25" customHeight="1" thickBot="1" x14ac:dyDescent="0.35">
      <c r="B156" s="119"/>
      <c r="C156" s="123"/>
      <c r="D156" s="137"/>
      <c r="E156" s="137"/>
      <c r="F156" s="137"/>
      <c r="G156" s="137"/>
      <c r="H156" s="118"/>
      <c r="I156" s="118"/>
      <c r="J156" s="118"/>
      <c r="K156" s="120"/>
      <c r="L156" s="118"/>
      <c r="M156" s="118"/>
    </row>
    <row r="157" spans="2:13" ht="63" thickBot="1" x14ac:dyDescent="0.35">
      <c r="B157" s="119"/>
      <c r="C157" s="106" t="s">
        <v>19</v>
      </c>
      <c r="D157" s="113" t="s">
        <v>20</v>
      </c>
      <c r="E157" s="69" t="str">
        <f>F19</f>
        <v>LANDET KVANTUM UKE 42</v>
      </c>
      <c r="F157" s="69" t="str">
        <f>G19</f>
        <v>LANDET KVANTUM T.O.M UKE 42</v>
      </c>
      <c r="G157" s="69" t="str">
        <f>I19</f>
        <v>RESTKVOTER</v>
      </c>
      <c r="H157" s="92" t="str">
        <f>J19</f>
        <v>LANDET KVANTUM T.O.M. UKE 42 2018</v>
      </c>
      <c r="I157" s="118"/>
      <c r="J157" s="118"/>
      <c r="K157" s="120"/>
      <c r="L157" s="118"/>
      <c r="M157" s="118"/>
    </row>
    <row r="158" spans="2:13" ht="15" customHeight="1" thickBot="1" x14ac:dyDescent="0.35">
      <c r="B158" s="119"/>
      <c r="C158" s="111" t="s">
        <v>5</v>
      </c>
      <c r="D158" s="183">
        <v>34571</v>
      </c>
      <c r="E158" s="183">
        <v>2.331</v>
      </c>
      <c r="F158" s="183">
        <v>19889.43045</v>
      </c>
      <c r="G158" s="183">
        <f>D158-F158</f>
        <v>14681.56955</v>
      </c>
      <c r="H158" s="220">
        <v>17364.22019</v>
      </c>
      <c r="I158" s="118"/>
      <c r="J158" s="118"/>
      <c r="K158" s="120"/>
      <c r="L158" s="118"/>
      <c r="M158" s="118"/>
    </row>
    <row r="159" spans="2:13" ht="15" customHeight="1" thickBot="1" x14ac:dyDescent="0.35">
      <c r="B159" s="119"/>
      <c r="C159" s="114" t="s">
        <v>41</v>
      </c>
      <c r="D159" s="183">
        <v>100</v>
      </c>
      <c r="E159" s="183">
        <v>8.9999999999999993E-3</v>
      </c>
      <c r="F159" s="183">
        <v>29.122669999999999</v>
      </c>
      <c r="G159" s="183">
        <f>D159-F159</f>
        <v>70.877330000000001</v>
      </c>
      <c r="H159" s="220">
        <v>3.8416299999999999</v>
      </c>
      <c r="I159" s="118"/>
      <c r="J159" s="118"/>
      <c r="K159" s="120"/>
      <c r="L159" s="118"/>
      <c r="M159" s="118"/>
    </row>
    <row r="160" spans="2:13" ht="15" customHeight="1" thickBot="1" x14ac:dyDescent="0.35">
      <c r="B160" s="119"/>
      <c r="C160" s="109" t="s">
        <v>36</v>
      </c>
      <c r="D160" s="184">
        <v>34</v>
      </c>
      <c r="E160" s="184"/>
      <c r="F160" s="184"/>
      <c r="G160" s="184">
        <f>D160-F160</f>
        <v>34</v>
      </c>
      <c r="H160" s="221">
        <v>0.02</v>
      </c>
      <c r="I160" s="118"/>
      <c r="J160" s="118"/>
      <c r="K160" s="120"/>
      <c r="L160" s="118"/>
      <c r="M160" s="118"/>
    </row>
    <row r="161" spans="1:13" ht="15" customHeight="1" thickBot="1" x14ac:dyDescent="0.35">
      <c r="A161" s="118"/>
      <c r="B161" s="119"/>
      <c r="C161" s="112" t="s">
        <v>52</v>
      </c>
      <c r="D161" s="185">
        <f>SUM(D158:D160)</f>
        <v>34705</v>
      </c>
      <c r="E161" s="185">
        <f>SUM(E158:E160)</f>
        <v>2.34</v>
      </c>
      <c r="F161" s="185">
        <f>SUM(F158:F160)</f>
        <v>19918.55312</v>
      </c>
      <c r="G161" s="185">
        <f>D161-F161</f>
        <v>14786.44688</v>
      </c>
      <c r="H161" s="207">
        <f>SUM(H158:H160)</f>
        <v>17368.081819999999</v>
      </c>
      <c r="I161" s="118"/>
      <c r="J161" s="118"/>
      <c r="K161" s="120"/>
      <c r="L161" s="118"/>
      <c r="M161" s="118"/>
    </row>
    <row r="162" spans="1:13" ht="21" customHeight="1" thickBot="1" x14ac:dyDescent="0.35">
      <c r="B162" s="153"/>
      <c r="C162" s="134" t="s">
        <v>64</v>
      </c>
      <c r="D162" s="154"/>
      <c r="E162" s="154"/>
      <c r="F162" s="209"/>
      <c r="G162" s="209"/>
      <c r="H162" s="209"/>
      <c r="I162" s="209"/>
      <c r="J162" s="154"/>
      <c r="K162" s="155"/>
      <c r="L162" s="118"/>
    </row>
    <row r="163" spans="1:13" s="40" customFormat="1" ht="30" customHeight="1" thickTop="1" thickBot="1" x14ac:dyDescent="0.4">
      <c r="A163" s="79"/>
      <c r="B163" s="48"/>
      <c r="C163" s="215" t="s">
        <v>43</v>
      </c>
      <c r="D163" s="48"/>
      <c r="E163" s="48"/>
      <c r="F163" s="48"/>
      <c r="G163" s="48"/>
      <c r="H163" s="48"/>
      <c r="I163" s="81"/>
      <c r="J163" s="81"/>
      <c r="K163" s="48"/>
      <c r="L163" s="81"/>
      <c r="M163" s="81"/>
    </row>
    <row r="164" spans="1:13" ht="17.100000000000001" customHeight="1" thickTop="1" x14ac:dyDescent="0.3">
      <c r="B164" s="430" t="s">
        <v>1</v>
      </c>
      <c r="C164" s="431"/>
      <c r="D164" s="431"/>
      <c r="E164" s="431"/>
      <c r="F164" s="431"/>
      <c r="G164" s="431"/>
      <c r="H164" s="431"/>
      <c r="I164" s="431"/>
      <c r="J164" s="431"/>
      <c r="K164" s="432"/>
      <c r="L164" s="190"/>
      <c r="M164" s="190"/>
    </row>
    <row r="165" spans="1:13" ht="6" customHeight="1" thickBot="1" x14ac:dyDescent="0.35">
      <c r="B165" s="49"/>
      <c r="C165" s="41"/>
      <c r="D165" s="41"/>
      <c r="E165" s="41"/>
      <c r="F165" s="41"/>
      <c r="G165" s="41"/>
      <c r="H165" s="41"/>
      <c r="I165" s="80"/>
      <c r="J165" s="80"/>
      <c r="K165" s="42"/>
      <c r="L165" s="80"/>
      <c r="M165" s="80"/>
    </row>
    <row r="166" spans="1:13" s="3" customFormat="1" ht="18" customHeight="1" thickBot="1" x14ac:dyDescent="0.35">
      <c r="B166" s="29"/>
      <c r="C166" s="433" t="s">
        <v>2</v>
      </c>
      <c r="D166" s="434"/>
      <c r="E166" s="433" t="s">
        <v>53</v>
      </c>
      <c r="F166" s="434"/>
      <c r="G166" s="433" t="s">
        <v>54</v>
      </c>
      <c r="H166" s="434"/>
      <c r="I166" s="83"/>
      <c r="J166" s="83"/>
      <c r="K166" s="30"/>
      <c r="L166" s="143"/>
      <c r="M166" s="143"/>
    </row>
    <row r="167" spans="1:13" ht="14.25" customHeight="1" x14ac:dyDescent="0.3">
      <c r="B167" s="49"/>
      <c r="C167" s="269" t="s">
        <v>55</v>
      </c>
      <c r="D167" s="279">
        <v>47999</v>
      </c>
      <c r="E167" s="280" t="s">
        <v>5</v>
      </c>
      <c r="F167" s="281">
        <v>34489</v>
      </c>
      <c r="G167" s="272" t="s">
        <v>12</v>
      </c>
      <c r="H167" s="101">
        <v>21527</v>
      </c>
      <c r="I167" s="83"/>
      <c r="J167" s="83"/>
      <c r="K167" s="31"/>
      <c r="L167" s="151"/>
      <c r="M167" s="151"/>
    </row>
    <row r="168" spans="1:13" ht="14.25" customHeight="1" x14ac:dyDescent="0.3">
      <c r="B168" s="49"/>
      <c r="C168" s="272" t="s">
        <v>44</v>
      </c>
      <c r="D168" s="282">
        <v>44935</v>
      </c>
      <c r="E168" s="283" t="s">
        <v>45</v>
      </c>
      <c r="F168" s="284">
        <v>8000</v>
      </c>
      <c r="G168" s="272" t="s">
        <v>11</v>
      </c>
      <c r="H168" s="101">
        <v>5603</v>
      </c>
      <c r="I168" s="83"/>
      <c r="J168" s="83"/>
      <c r="K168" s="31"/>
      <c r="L168" s="151"/>
      <c r="M168" s="151"/>
    </row>
    <row r="169" spans="1:13" ht="14.25" customHeight="1" x14ac:dyDescent="0.3">
      <c r="B169" s="49"/>
      <c r="C169" s="272"/>
      <c r="D169" s="282"/>
      <c r="E169" s="283" t="s">
        <v>38</v>
      </c>
      <c r="F169" s="284">
        <v>5500</v>
      </c>
      <c r="G169" s="272" t="s">
        <v>46</v>
      </c>
      <c r="H169" s="101">
        <v>5666</v>
      </c>
      <c r="I169" s="83"/>
      <c r="J169" s="83"/>
      <c r="K169" s="51"/>
      <c r="L169" s="191"/>
      <c r="M169" s="191"/>
    </row>
    <row r="170" spans="1:13" ht="14.1" customHeight="1" thickBot="1" x14ac:dyDescent="0.35">
      <c r="B170" s="49"/>
      <c r="C170" s="272"/>
      <c r="D170" s="282"/>
      <c r="E170" s="283"/>
      <c r="F170" s="284"/>
      <c r="G170" s="272" t="s">
        <v>47</v>
      </c>
      <c r="H170" s="101">
        <v>1693</v>
      </c>
      <c r="I170" s="83"/>
      <c r="J170" s="83"/>
      <c r="K170" s="51"/>
      <c r="L170" s="191"/>
      <c r="M170" s="191"/>
    </row>
    <row r="171" spans="1:13" ht="14.1" customHeight="1" thickBot="1" x14ac:dyDescent="0.35">
      <c r="B171" s="49"/>
      <c r="C171" s="52" t="s">
        <v>31</v>
      </c>
      <c r="D171" s="285">
        <v>93614</v>
      </c>
      <c r="E171" s="286" t="s">
        <v>57</v>
      </c>
      <c r="F171" s="285">
        <f>F167+F168+F169</f>
        <v>47989</v>
      </c>
      <c r="G171" s="52" t="s">
        <v>5</v>
      </c>
      <c r="H171" s="102">
        <f>SUM(H167:H170)</f>
        <v>34489</v>
      </c>
      <c r="I171" s="83"/>
      <c r="J171" s="83"/>
      <c r="K171" s="51"/>
      <c r="L171" s="191"/>
      <c r="M171" s="191"/>
    </row>
    <row r="172" spans="1:13" ht="12.9" customHeight="1" x14ac:dyDescent="0.3">
      <c r="B172" s="49"/>
      <c r="C172" s="254" t="s">
        <v>94</v>
      </c>
      <c r="D172" s="283"/>
      <c r="E172" s="283"/>
      <c r="F172" s="283"/>
      <c r="G172" s="84"/>
      <c r="H172" s="50"/>
      <c r="I172" s="83"/>
      <c r="J172" s="83"/>
      <c r="K172" s="51"/>
      <c r="L172" s="191"/>
      <c r="M172" s="191"/>
    </row>
    <row r="173" spans="1:13" s="6" customFormat="1" ht="12.9" customHeight="1" x14ac:dyDescent="0.3">
      <c r="B173" s="49"/>
      <c r="C173" s="287" t="s">
        <v>108</v>
      </c>
      <c r="D173" s="84"/>
      <c r="E173" s="84"/>
      <c r="F173" s="84"/>
      <c r="G173" s="84"/>
      <c r="H173" s="41"/>
      <c r="I173" s="80"/>
      <c r="J173" s="80"/>
      <c r="K173" s="42"/>
      <c r="L173" s="80"/>
      <c r="M173" s="80"/>
    </row>
    <row r="174" spans="1:13" s="6" customFormat="1" ht="8.25" customHeight="1" thickBot="1" x14ac:dyDescent="0.35">
      <c r="B174" s="49"/>
      <c r="C174" s="53"/>
      <c r="D174" s="41"/>
      <c r="E174" s="41"/>
      <c r="F174" s="41"/>
      <c r="G174" s="41"/>
      <c r="H174" s="41"/>
      <c r="I174" s="80"/>
      <c r="J174" s="80"/>
      <c r="K174" s="42"/>
      <c r="L174" s="80"/>
      <c r="M174" s="80"/>
    </row>
    <row r="175" spans="1:13" ht="18" customHeight="1" x14ac:dyDescent="0.3">
      <c r="B175" s="435" t="s">
        <v>8</v>
      </c>
      <c r="C175" s="436"/>
      <c r="D175" s="436"/>
      <c r="E175" s="436"/>
      <c r="F175" s="436"/>
      <c r="G175" s="436"/>
      <c r="H175" s="436"/>
      <c r="I175" s="436"/>
      <c r="J175" s="436"/>
      <c r="K175" s="437"/>
      <c r="L175" s="190"/>
      <c r="M175" s="190"/>
    </row>
    <row r="176" spans="1:13" ht="4.5" customHeight="1" thickBot="1" x14ac:dyDescent="0.35">
      <c r="B176" s="54"/>
      <c r="C176" s="55"/>
      <c r="D176" s="55"/>
      <c r="E176" s="55"/>
      <c r="F176" s="55"/>
      <c r="G176" s="55"/>
      <c r="H176" s="55"/>
      <c r="I176" s="86"/>
      <c r="J176" s="86"/>
      <c r="K176" s="56"/>
      <c r="L176" s="86"/>
      <c r="M176" s="86"/>
    </row>
    <row r="177" spans="1:13" ht="47.4" thickBot="1" x14ac:dyDescent="0.35">
      <c r="A177" s="3"/>
      <c r="B177" s="29"/>
      <c r="C177" s="106" t="s">
        <v>19</v>
      </c>
      <c r="D177" s="178" t="s">
        <v>70</v>
      </c>
      <c r="E177" s="178" t="s">
        <v>114</v>
      </c>
      <c r="F177" s="223" t="str">
        <f>F19</f>
        <v>LANDET KVANTUM UKE 42</v>
      </c>
      <c r="G177" s="69" t="str">
        <f>G19</f>
        <v>LANDET KVANTUM T.O.M UKE 42</v>
      </c>
      <c r="H177" s="69" t="str">
        <f>I19</f>
        <v>RESTKVOTER</v>
      </c>
      <c r="I177" s="92" t="str">
        <f>J19</f>
        <v>LANDET KVANTUM T.O.M. UKE 42 2018</v>
      </c>
      <c r="J177" s="143"/>
      <c r="K177" s="30"/>
      <c r="L177" s="143"/>
      <c r="M177" s="143"/>
    </row>
    <row r="178" spans="1:13" ht="14.1" customHeight="1" x14ac:dyDescent="0.3">
      <c r="B178" s="49"/>
      <c r="C178" s="107" t="s">
        <v>16</v>
      </c>
      <c r="D178" s="227">
        <f t="shared" ref="D178" si="9">D179+D180+D181+D182</f>
        <v>34489</v>
      </c>
      <c r="E178" s="227">
        <f>E179+E180+E181+E182</f>
        <v>39828</v>
      </c>
      <c r="F178" s="227">
        <f>F179+F180+F181+F182</f>
        <v>221.66041000000001</v>
      </c>
      <c r="G178" s="227">
        <f t="shared" ref="G178:H178" si="10">G179+G180+G181+G182</f>
        <v>38917.468220000002</v>
      </c>
      <c r="H178" s="305">
        <f t="shared" si="10"/>
        <v>910.53178000000025</v>
      </c>
      <c r="I178" s="310">
        <f>I179+I180+I181+I182</f>
        <v>29509.292959999999</v>
      </c>
      <c r="J178" s="80"/>
      <c r="K178" s="57"/>
      <c r="L178" s="192"/>
      <c r="M178" s="192"/>
    </row>
    <row r="179" spans="1:13" ht="14.1" customHeight="1" x14ac:dyDescent="0.3">
      <c r="B179" s="49"/>
      <c r="C179" s="294" t="s">
        <v>74</v>
      </c>
      <c r="D179" s="288">
        <v>21527</v>
      </c>
      <c r="E179" s="288">
        <v>25497</v>
      </c>
      <c r="F179" s="288"/>
      <c r="G179" s="288">
        <v>29357.958689999999</v>
      </c>
      <c r="H179" s="303">
        <f t="shared" ref="H179:H184" si="11">E179-G179</f>
        <v>-3860.9586899999995</v>
      </c>
      <c r="I179" s="308">
        <v>22787.357380000001</v>
      </c>
      <c r="J179" s="80"/>
      <c r="K179" s="57"/>
      <c r="L179" s="192"/>
      <c r="M179" s="192"/>
    </row>
    <row r="180" spans="1:13" ht="14.1" customHeight="1" x14ac:dyDescent="0.3">
      <c r="B180" s="49"/>
      <c r="C180" s="108" t="s">
        <v>11</v>
      </c>
      <c r="D180" s="288">
        <v>5603</v>
      </c>
      <c r="E180" s="288">
        <v>6636</v>
      </c>
      <c r="F180" s="288">
        <v>149.99985000000001</v>
      </c>
      <c r="G180" s="288">
        <v>3047.9263500000002</v>
      </c>
      <c r="H180" s="303">
        <f t="shared" si="11"/>
        <v>3588.0736499999998</v>
      </c>
      <c r="I180" s="308">
        <v>1680.13366</v>
      </c>
      <c r="J180" s="80"/>
      <c r="K180" s="57"/>
      <c r="L180" s="192"/>
      <c r="M180" s="192"/>
    </row>
    <row r="181" spans="1:13" ht="14.1" customHeight="1" x14ac:dyDescent="0.3">
      <c r="B181" s="49"/>
      <c r="C181" s="108" t="s">
        <v>47</v>
      </c>
      <c r="D181" s="288">
        <v>1693</v>
      </c>
      <c r="E181" s="288">
        <v>1793</v>
      </c>
      <c r="F181" s="288">
        <v>29.29956</v>
      </c>
      <c r="G181" s="288">
        <v>2900.3806300000001</v>
      </c>
      <c r="H181" s="303">
        <f t="shared" si="11"/>
        <v>-1107.3806300000001</v>
      </c>
      <c r="I181" s="308">
        <v>2138.3524000000002</v>
      </c>
      <c r="J181" s="80"/>
      <c r="K181" s="57"/>
      <c r="L181" s="192"/>
      <c r="M181" s="192"/>
    </row>
    <row r="182" spans="1:13" ht="14.25" customHeight="1" thickBot="1" x14ac:dyDescent="0.35">
      <c r="B182" s="49"/>
      <c r="C182" s="410" t="s">
        <v>46</v>
      </c>
      <c r="D182" s="288">
        <v>5666</v>
      </c>
      <c r="E182" s="288">
        <v>5902</v>
      </c>
      <c r="F182" s="288">
        <v>42.360999999999997</v>
      </c>
      <c r="G182" s="288">
        <v>3611.20255</v>
      </c>
      <c r="H182" s="303">
        <f t="shared" si="11"/>
        <v>2290.79745</v>
      </c>
      <c r="I182" s="308">
        <v>2903.4495200000001</v>
      </c>
      <c r="J182" s="80"/>
      <c r="K182" s="57"/>
      <c r="L182" s="192"/>
      <c r="M182" s="192"/>
    </row>
    <row r="183" spans="1:13" ht="14.1" customHeight="1" thickBot="1" x14ac:dyDescent="0.35">
      <c r="B183" s="49"/>
      <c r="C183" s="111" t="s">
        <v>38</v>
      </c>
      <c r="D183" s="289">
        <v>5500</v>
      </c>
      <c r="E183" s="289">
        <v>5500</v>
      </c>
      <c r="F183" s="289">
        <v>0.25</v>
      </c>
      <c r="G183" s="289">
        <v>4782.7126600000001</v>
      </c>
      <c r="H183" s="307">
        <f t="shared" si="11"/>
        <v>717.28733999999986</v>
      </c>
      <c r="I183" s="312">
        <v>1922.0099600000001</v>
      </c>
      <c r="J183" s="80"/>
      <c r="K183" s="57"/>
      <c r="L183" s="192"/>
      <c r="M183" s="192"/>
    </row>
    <row r="184" spans="1:13" ht="14.1" customHeight="1" x14ac:dyDescent="0.3">
      <c r="B184" s="49"/>
      <c r="C184" s="107" t="s">
        <v>17</v>
      </c>
      <c r="D184" s="227">
        <v>8000</v>
      </c>
      <c r="E184" s="227">
        <v>8000</v>
      </c>
      <c r="F184" s="227">
        <f>F185+F186</f>
        <v>109.80188</v>
      </c>
      <c r="G184" s="227">
        <f>G185+G186</f>
        <v>3183.36265</v>
      </c>
      <c r="H184" s="305">
        <f t="shared" si="11"/>
        <v>4816.63735</v>
      </c>
      <c r="I184" s="310">
        <f>I185+I186</f>
        <v>4296.8091800000002</v>
      </c>
      <c r="J184" s="80"/>
      <c r="K184" s="57"/>
      <c r="L184" s="192"/>
      <c r="M184" s="192"/>
    </row>
    <row r="185" spans="1:13" ht="14.1" customHeight="1" x14ac:dyDescent="0.3">
      <c r="B185" s="49"/>
      <c r="C185" s="108" t="s">
        <v>29</v>
      </c>
      <c r="D185" s="288"/>
      <c r="E185" s="288"/>
      <c r="F185" s="288"/>
      <c r="G185" s="288">
        <v>392.07724999999999</v>
      </c>
      <c r="H185" s="303"/>
      <c r="I185" s="308">
        <v>1330.2295200000001</v>
      </c>
      <c r="J185" s="80"/>
      <c r="K185" s="57"/>
      <c r="L185" s="192"/>
      <c r="M185" s="192"/>
    </row>
    <row r="186" spans="1:13" ht="14.1" customHeight="1" thickBot="1" x14ac:dyDescent="0.35">
      <c r="B186" s="49"/>
      <c r="C186" s="110" t="s">
        <v>48</v>
      </c>
      <c r="D186" s="229"/>
      <c r="E186" s="229"/>
      <c r="F186" s="229">
        <v>109.80188</v>
      </c>
      <c r="G186" s="229">
        <v>2791.2854000000002</v>
      </c>
      <c r="H186" s="306"/>
      <c r="I186" s="311">
        <v>2966.5796599999999</v>
      </c>
      <c r="J186" s="83"/>
      <c r="K186" s="57"/>
      <c r="L186" s="192"/>
      <c r="M186" s="192"/>
    </row>
    <row r="187" spans="1:13" ht="14.1" customHeight="1" thickBot="1" x14ac:dyDescent="0.35">
      <c r="B187" s="49"/>
      <c r="C187" s="111" t="s">
        <v>13</v>
      </c>
      <c r="D187" s="289">
        <v>10</v>
      </c>
      <c r="E187" s="289">
        <v>10</v>
      </c>
      <c r="F187" s="289"/>
      <c r="G187" s="289">
        <v>0.56779999999999997</v>
      </c>
      <c r="H187" s="307">
        <f>E187-G187</f>
        <v>9.4321999999999999</v>
      </c>
      <c r="I187" s="312">
        <v>0.53639999999999999</v>
      </c>
      <c r="J187" s="80"/>
      <c r="K187" s="57"/>
      <c r="L187" s="192"/>
      <c r="M187" s="192"/>
    </row>
    <row r="188" spans="1:13" ht="14.1" customHeight="1" thickBot="1" x14ac:dyDescent="0.35">
      <c r="B188" s="49"/>
      <c r="C188" s="109" t="s">
        <v>49</v>
      </c>
      <c r="D188" s="228"/>
      <c r="E188" s="228"/>
      <c r="F188" s="228">
        <v>1.3134600000000001</v>
      </c>
      <c r="G188" s="228">
        <v>48.703380000000003</v>
      </c>
      <c r="H188" s="304">
        <f>E188-G188</f>
        <v>-48.703380000000003</v>
      </c>
      <c r="I188" s="309">
        <v>47.139090000000003</v>
      </c>
      <c r="J188" s="80"/>
      <c r="K188" s="57"/>
      <c r="L188" s="192"/>
      <c r="M188" s="192"/>
    </row>
    <row r="189" spans="1:13" ht="16.2" thickBot="1" x14ac:dyDescent="0.35">
      <c r="A189" s="3"/>
      <c r="B189" s="29"/>
      <c r="C189" s="112" t="s">
        <v>9</v>
      </c>
      <c r="D189" s="186">
        <f>D178+D183+D184+D187</f>
        <v>47999</v>
      </c>
      <c r="E189" s="186">
        <f>E178+E183+E184+E187</f>
        <v>53338</v>
      </c>
      <c r="F189" s="186">
        <f>F178+F183+F184+F187+F188</f>
        <v>333.02575000000002</v>
      </c>
      <c r="G189" s="186">
        <f>G178+G183+G184+G187+G188</f>
        <v>46932.814709999999</v>
      </c>
      <c r="H189" s="200">
        <f>H178+H183+H184+H187+H188</f>
        <v>6405.1852900000004</v>
      </c>
      <c r="I189" s="198">
        <f>I178+I183+I184+I187+I188</f>
        <v>35775.787589999993</v>
      </c>
      <c r="J189" s="177"/>
      <c r="K189" s="57"/>
      <c r="L189" s="192"/>
      <c r="M189" s="192"/>
    </row>
    <row r="190" spans="1:13" ht="14.1" customHeight="1" x14ac:dyDescent="0.3">
      <c r="A190" s="3"/>
      <c r="B190" s="29"/>
      <c r="C190" s="366" t="s">
        <v>75</v>
      </c>
      <c r="D190" s="66"/>
      <c r="E190" s="66"/>
      <c r="F190" s="66"/>
      <c r="G190" s="66"/>
      <c r="H190" s="365"/>
      <c r="I190" s="365"/>
      <c r="J190" s="143"/>
      <c r="K190" s="30"/>
      <c r="L190" s="143"/>
      <c r="M190" s="143"/>
    </row>
    <row r="191" spans="1:13" ht="15" thickBot="1" x14ac:dyDescent="0.35">
      <c r="B191" s="58"/>
      <c r="C191" s="409" t="s">
        <v>118</v>
      </c>
      <c r="D191" s="67"/>
      <c r="E191" s="67"/>
      <c r="F191" s="67"/>
      <c r="G191" s="67"/>
      <c r="H191" s="59"/>
      <c r="I191" s="59"/>
      <c r="J191" s="59"/>
      <c r="K191" s="60"/>
      <c r="L191" s="80"/>
      <c r="M191" s="80"/>
    </row>
    <row r="192" spans="1:13" ht="14.1" customHeight="1" thickTop="1" x14ac:dyDescent="0.3"/>
    <row r="193" spans="1:13" s="40" customFormat="1" ht="17.100000000000001" customHeight="1" thickBot="1" x14ac:dyDescent="0.35">
      <c r="A193" s="79"/>
      <c r="B193" s="81"/>
      <c r="C193" s="93" t="s">
        <v>50</v>
      </c>
      <c r="D193" s="81"/>
      <c r="E193" s="81"/>
      <c r="F193" s="81"/>
      <c r="G193" s="81"/>
      <c r="H193" s="81"/>
      <c r="I193" s="81"/>
      <c r="J193" s="81"/>
      <c r="K193" s="79"/>
      <c r="L193" s="79"/>
      <c r="M193" s="79"/>
    </row>
    <row r="194" spans="1:13" ht="17.100000000000001" customHeight="1" thickTop="1" x14ac:dyDescent="0.3">
      <c r="B194" s="430" t="s">
        <v>1</v>
      </c>
      <c r="C194" s="431"/>
      <c r="D194" s="431"/>
      <c r="E194" s="431"/>
      <c r="F194" s="431"/>
      <c r="G194" s="431"/>
      <c r="H194" s="431"/>
      <c r="I194" s="431"/>
      <c r="J194" s="431"/>
      <c r="K194" s="432"/>
      <c r="L194" s="190"/>
      <c r="M194" s="190"/>
    </row>
    <row r="195" spans="1:13" ht="6" customHeight="1" thickBot="1" x14ac:dyDescent="0.35">
      <c r="B195" s="82"/>
      <c r="C195" s="80"/>
      <c r="D195" s="80"/>
      <c r="E195" s="80"/>
      <c r="F195" s="80"/>
      <c r="G195" s="80"/>
      <c r="H195" s="80"/>
      <c r="I195" s="80"/>
      <c r="J195" s="80"/>
      <c r="K195" s="71"/>
      <c r="L195" s="118"/>
      <c r="M195" s="118"/>
    </row>
    <row r="196" spans="1:13" s="3" customFormat="1" ht="14.1" customHeight="1" thickBot="1" x14ac:dyDescent="0.35">
      <c r="B196" s="72"/>
      <c r="C196" s="433" t="s">
        <v>2</v>
      </c>
      <c r="D196" s="434"/>
      <c r="E196"/>
      <c r="F196"/>
      <c r="G196" s="73"/>
      <c r="H196" s="73"/>
      <c r="I196" s="73"/>
      <c r="J196" s="143"/>
      <c r="K196" s="68"/>
      <c r="L196" s="4"/>
      <c r="M196" s="4"/>
    </row>
    <row r="197" spans="1:13" ht="16.5" customHeight="1" x14ac:dyDescent="0.3">
      <c r="B197" s="74"/>
      <c r="C197" s="269" t="s">
        <v>73</v>
      </c>
      <c r="D197" s="270">
        <v>4622</v>
      </c>
      <c r="E197" s="290"/>
      <c r="F197" s="239"/>
      <c r="G197" s="75"/>
      <c r="H197" s="75"/>
      <c r="I197" s="75"/>
      <c r="J197" s="160"/>
      <c r="K197" s="71"/>
      <c r="L197" s="118"/>
      <c r="M197" s="118"/>
    </row>
    <row r="198" spans="1:13" ht="14.1" customHeight="1" x14ac:dyDescent="0.3">
      <c r="B198" s="74"/>
      <c r="C198" s="272" t="s">
        <v>44</v>
      </c>
      <c r="D198" s="273">
        <v>24433</v>
      </c>
      <c r="E198" s="290"/>
      <c r="F198" s="239"/>
      <c r="G198" s="75"/>
      <c r="H198" s="75"/>
      <c r="I198" s="75"/>
      <c r="J198" s="160"/>
      <c r="K198" s="71"/>
      <c r="L198" s="118"/>
      <c r="M198" s="118"/>
    </row>
    <row r="199" spans="1:13" ht="14.1" customHeight="1" thickBot="1" x14ac:dyDescent="0.35">
      <c r="B199" s="74"/>
      <c r="C199" s="274" t="s">
        <v>28</v>
      </c>
      <c r="D199" s="273">
        <v>382</v>
      </c>
      <c r="E199" s="290"/>
      <c r="F199" s="239"/>
      <c r="G199" s="88"/>
      <c r="H199" s="75"/>
      <c r="I199" s="75"/>
      <c r="J199" s="160"/>
      <c r="K199" s="71"/>
      <c r="L199" s="118"/>
      <c r="M199" s="118"/>
    </row>
    <row r="200" spans="1:13" ht="14.1" customHeight="1" thickBot="1" x14ac:dyDescent="0.35">
      <c r="B200" s="74"/>
      <c r="C200" s="275" t="s">
        <v>31</v>
      </c>
      <c r="D200" s="276">
        <f>SUM(D197:D199)</f>
        <v>29437</v>
      </c>
      <c r="E200" s="290"/>
      <c r="F200"/>
      <c r="G200" s="88"/>
      <c r="H200" s="75"/>
      <c r="I200" s="75"/>
      <c r="J200" s="160"/>
      <c r="K200" s="71"/>
      <c r="L200" s="118"/>
      <c r="M200" s="118"/>
    </row>
    <row r="201" spans="1:13" ht="13.5" customHeight="1" x14ac:dyDescent="0.3">
      <c r="B201" s="82"/>
      <c r="C201" s="291" t="s">
        <v>106</v>
      </c>
      <c r="D201" s="283"/>
      <c r="E201" s="283"/>
      <c r="F201" s="83"/>
      <c r="G201" s="84"/>
      <c r="H201" s="80"/>
      <c r="I201" s="80"/>
      <c r="J201" s="80"/>
      <c r="K201" s="71"/>
      <c r="L201" s="118"/>
      <c r="M201" s="118"/>
    </row>
    <row r="202" spans="1:13" ht="14.25" customHeight="1" x14ac:dyDescent="0.3">
      <c r="B202" s="82"/>
      <c r="C202" s="287" t="s">
        <v>107</v>
      </c>
      <c r="D202" s="84"/>
      <c r="E202" s="84"/>
      <c r="F202" s="80"/>
      <c r="G202" s="80"/>
      <c r="H202" s="80"/>
      <c r="I202" s="80"/>
      <c r="J202" s="80"/>
      <c r="K202" s="71"/>
      <c r="L202" s="118"/>
      <c r="M202" s="118"/>
    </row>
    <row r="203" spans="1:13" ht="14.1" customHeight="1" thickBot="1" x14ac:dyDescent="0.35">
      <c r="B203" s="82"/>
      <c r="D203" s="84"/>
      <c r="E203" s="84"/>
      <c r="F203" s="80"/>
      <c r="G203" s="80"/>
      <c r="H203" s="80"/>
      <c r="I203" s="80"/>
      <c r="J203" s="80"/>
      <c r="K203" s="71"/>
      <c r="L203" s="118"/>
      <c r="M203" s="118"/>
    </row>
    <row r="204" spans="1:13" ht="17.100000000000001" customHeight="1" x14ac:dyDescent="0.3">
      <c r="B204" s="435" t="s">
        <v>8</v>
      </c>
      <c r="C204" s="436"/>
      <c r="D204" s="436"/>
      <c r="E204" s="436"/>
      <c r="F204" s="436"/>
      <c r="G204" s="436"/>
      <c r="H204" s="436"/>
      <c r="I204" s="436"/>
      <c r="J204" s="436"/>
      <c r="K204" s="437"/>
      <c r="L204" s="190"/>
      <c r="M204" s="190"/>
    </row>
    <row r="205" spans="1:13" ht="6" customHeight="1" thickBot="1" x14ac:dyDescent="0.35">
      <c r="B205" s="85"/>
      <c r="C205" s="86"/>
      <c r="D205" s="86"/>
      <c r="E205" s="86"/>
      <c r="F205" s="86"/>
      <c r="G205" s="86"/>
      <c r="H205" s="86"/>
      <c r="I205" s="86"/>
      <c r="J205" s="86"/>
      <c r="K205" s="87"/>
      <c r="L205" s="86"/>
      <c r="M205" s="86"/>
    </row>
    <row r="206" spans="1:13" ht="62.25" customHeight="1" thickBot="1" x14ac:dyDescent="0.35">
      <c r="B206" s="82"/>
      <c r="C206" s="106" t="s">
        <v>19</v>
      </c>
      <c r="D206" s="113" t="s">
        <v>20</v>
      </c>
      <c r="E206" s="69" t="str">
        <f>F19</f>
        <v>LANDET KVANTUM UKE 42</v>
      </c>
      <c r="F206" s="69" t="str">
        <f>G19</f>
        <v>LANDET KVANTUM T.O.M UKE 42</v>
      </c>
      <c r="G206" s="69" t="str">
        <f>I19</f>
        <v>RESTKVOTER</v>
      </c>
      <c r="H206" s="92" t="str">
        <f>J19</f>
        <v>LANDET KVANTUM T.O.M. UKE 42 2018</v>
      </c>
      <c r="I206" s="80"/>
      <c r="J206" s="80"/>
      <c r="K206" s="71"/>
      <c r="L206" s="118"/>
      <c r="M206" s="118"/>
    </row>
    <row r="207" spans="1:13" s="97" customFormat="1" ht="14.1" customHeight="1" thickBot="1" x14ac:dyDescent="0.35">
      <c r="B207" s="94"/>
      <c r="C207" s="111" t="s">
        <v>51</v>
      </c>
      <c r="D207" s="183">
        <v>1100</v>
      </c>
      <c r="E207" s="183">
        <v>7.6581799999999998</v>
      </c>
      <c r="F207" s="183">
        <v>976.76305000000002</v>
      </c>
      <c r="G207" s="183">
        <f>D207-F207</f>
        <v>123.23694999999998</v>
      </c>
      <c r="H207" s="220">
        <v>909.18269999999995</v>
      </c>
      <c r="I207" s="95"/>
      <c r="J207" s="162"/>
      <c r="K207" s="96"/>
      <c r="L207" s="100"/>
      <c r="M207" s="100"/>
    </row>
    <row r="208" spans="1:13" ht="14.1" customHeight="1" thickBot="1" x14ac:dyDescent="0.35">
      <c r="B208" s="82"/>
      <c r="C208" s="114" t="s">
        <v>45</v>
      </c>
      <c r="D208" s="183">
        <v>3472</v>
      </c>
      <c r="E208" s="183">
        <v>23.921749999999999</v>
      </c>
      <c r="F208" s="183">
        <v>2973.0531599999999</v>
      </c>
      <c r="G208" s="183">
        <f t="shared" ref="G208:G210" si="12">D208-F208</f>
        <v>498.94684000000007</v>
      </c>
      <c r="H208" s="220">
        <v>3974.2997999999998</v>
      </c>
      <c r="I208" s="105"/>
      <c r="J208" s="105"/>
      <c r="K208" s="71"/>
      <c r="L208" s="118"/>
      <c r="M208" s="118"/>
    </row>
    <row r="209" spans="2:13" s="97" customFormat="1" ht="14.1" customHeight="1" thickBot="1" x14ac:dyDescent="0.35">
      <c r="B209" s="94"/>
      <c r="C209" s="109" t="s">
        <v>36</v>
      </c>
      <c r="D209" s="184">
        <v>50</v>
      </c>
      <c r="E209" s="184"/>
      <c r="F209" s="184">
        <v>2.15734</v>
      </c>
      <c r="G209" s="183">
        <f t="shared" si="12"/>
        <v>47.842660000000002</v>
      </c>
      <c r="H209" s="221">
        <v>0.52510000000000001</v>
      </c>
      <c r="I209" s="95"/>
      <c r="J209" s="162"/>
      <c r="K209" s="96"/>
      <c r="L209" s="100"/>
      <c r="M209" s="100"/>
    </row>
    <row r="210" spans="2:13" s="97" customFormat="1" ht="14.1" customHeight="1" thickBot="1" x14ac:dyDescent="0.35">
      <c r="B210" s="89"/>
      <c r="C210" s="109" t="s">
        <v>56</v>
      </c>
      <c r="D210" s="184"/>
      <c r="E210" s="184"/>
      <c r="F210" s="184">
        <v>4.2803899999999997</v>
      </c>
      <c r="G210" s="183">
        <f t="shared" si="12"/>
        <v>-4.2803899999999997</v>
      </c>
      <c r="H210" s="221">
        <v>0.95176000000000005</v>
      </c>
      <c r="I210" s="90"/>
      <c r="J210" s="90"/>
      <c r="K210" s="91"/>
      <c r="L210" s="193"/>
      <c r="M210" s="193"/>
    </row>
    <row r="211" spans="2:13" ht="16.2" thickBot="1" x14ac:dyDescent="0.35">
      <c r="B211" s="82"/>
      <c r="C211" s="112" t="s">
        <v>52</v>
      </c>
      <c r="D211" s="185">
        <f>D197</f>
        <v>4622</v>
      </c>
      <c r="E211" s="185">
        <f>SUM(E207:E210)</f>
        <v>31.579929999999997</v>
      </c>
      <c r="F211" s="185">
        <f>SUM(F207:F210)</f>
        <v>3956.2539400000001</v>
      </c>
      <c r="G211" s="185">
        <f>D211-F211</f>
        <v>665.74605999999994</v>
      </c>
      <c r="H211" s="207">
        <f>H207+H208+H209+H210</f>
        <v>4884.9593599999998</v>
      </c>
      <c r="I211" s="80"/>
      <c r="J211" s="80"/>
      <c r="K211" s="71"/>
      <c r="L211" s="118"/>
      <c r="M211" s="118"/>
    </row>
    <row r="212" spans="2:13" s="70" customFormat="1" ht="9" customHeight="1" x14ac:dyDescent="0.3">
      <c r="B212" s="82"/>
      <c r="C212" s="65"/>
      <c r="D212" s="98"/>
      <c r="E212" s="98"/>
      <c r="F212" s="98"/>
      <c r="G212" s="98"/>
      <c r="H212" s="80"/>
      <c r="I212" s="80"/>
      <c r="J212" s="80"/>
      <c r="K212" s="71"/>
      <c r="L212" s="118"/>
      <c r="M212" s="118"/>
    </row>
    <row r="213" spans="2:13" ht="14.1" customHeight="1" thickBot="1" x14ac:dyDescent="0.35">
      <c r="B213" s="76"/>
      <c r="C213" s="77"/>
      <c r="D213" s="77"/>
      <c r="E213" s="77"/>
      <c r="F213" s="77"/>
      <c r="G213" s="104"/>
      <c r="H213" s="77"/>
      <c r="I213" s="77"/>
      <c r="J213" s="154"/>
      <c r="K213" s="78"/>
      <c r="L213" s="118"/>
      <c r="M213" s="118"/>
    </row>
    <row r="214" spans="2:13" ht="14.1" customHeight="1" thickTop="1" x14ac:dyDescent="0.3">
      <c r="B214" s="118"/>
      <c r="C214" s="118"/>
      <c r="D214" s="118"/>
      <c r="E214" s="118"/>
      <c r="F214" s="118"/>
      <c r="G214" s="156"/>
      <c r="H214" s="118"/>
      <c r="I214" s="118"/>
      <c r="J214" s="118"/>
      <c r="K214" s="118"/>
      <c r="L214" s="118"/>
      <c r="M214" s="118"/>
    </row>
    <row r="215" spans="2:13" ht="14.1" customHeight="1" x14ac:dyDescent="0.3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3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3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3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ht="14.1" customHeight="1" x14ac:dyDescent="0.3">
      <c r="B219" s="118"/>
      <c r="C219" s="118"/>
      <c r="D219" s="118"/>
      <c r="E219" s="118"/>
      <c r="F219" s="118"/>
      <c r="G219" s="156"/>
      <c r="H219" s="118"/>
      <c r="I219" s="118"/>
      <c r="J219" s="118"/>
      <c r="K219" s="118"/>
      <c r="L219" s="118"/>
      <c r="M219" s="118"/>
    </row>
    <row r="220" spans="2:13" ht="14.1" customHeight="1" x14ac:dyDescent="0.3">
      <c r="B220" s="118"/>
      <c r="C220" s="118"/>
      <c r="D220" s="118"/>
      <c r="E220" s="118"/>
      <c r="F220" s="118"/>
      <c r="G220" s="156"/>
      <c r="H220" s="118"/>
      <c r="I220" s="118"/>
      <c r="J220" s="118"/>
      <c r="K220" s="118"/>
      <c r="L220" s="118"/>
      <c r="M220" s="118"/>
    </row>
    <row r="221" spans="2:13" s="79" customFormat="1" ht="17.100000000000001" customHeight="1" thickBot="1" x14ac:dyDescent="0.35">
      <c r="B221" s="81"/>
      <c r="C221" s="93" t="s">
        <v>88</v>
      </c>
      <c r="D221" s="81"/>
      <c r="E221" s="81"/>
      <c r="F221" s="81"/>
      <c r="G221" s="81"/>
      <c r="H221" s="81"/>
      <c r="I221" s="81"/>
      <c r="J221" s="81"/>
    </row>
    <row r="222" spans="2:13" ht="17.100000000000001" customHeight="1" thickTop="1" x14ac:dyDescent="0.3">
      <c r="B222" s="430" t="s">
        <v>1</v>
      </c>
      <c r="C222" s="431"/>
      <c r="D222" s="431"/>
      <c r="E222" s="431"/>
      <c r="F222" s="431"/>
      <c r="G222" s="431"/>
      <c r="H222" s="431"/>
      <c r="I222" s="431"/>
      <c r="J222" s="431"/>
      <c r="K222" s="432"/>
      <c r="L222" s="190"/>
      <c r="M222" s="190"/>
    </row>
    <row r="223" spans="2:13" ht="6" customHeight="1" thickBot="1" x14ac:dyDescent="0.35">
      <c r="B223" s="82"/>
      <c r="C223" s="80"/>
      <c r="D223" s="80"/>
      <c r="E223" s="80"/>
      <c r="F223" s="80"/>
      <c r="G223" s="80"/>
      <c r="H223" s="80"/>
      <c r="I223" s="80"/>
      <c r="J223" s="80"/>
      <c r="K223" s="120"/>
      <c r="L223" s="118"/>
      <c r="M223" s="118"/>
    </row>
    <row r="224" spans="2:13" s="3" customFormat="1" ht="14.1" customHeight="1" thickBot="1" x14ac:dyDescent="0.35">
      <c r="B224" s="142"/>
      <c r="C224" s="433" t="s">
        <v>2</v>
      </c>
      <c r="D224" s="434"/>
      <c r="E224"/>
      <c r="F224"/>
      <c r="G224" s="143"/>
      <c r="H224" s="143"/>
      <c r="I224" s="143"/>
      <c r="J224" s="143"/>
      <c r="K224" s="116"/>
      <c r="L224" s="4"/>
      <c r="M224" s="4"/>
    </row>
    <row r="225" spans="2:14" ht="16.5" customHeight="1" x14ac:dyDescent="0.3">
      <c r="B225" s="145"/>
      <c r="C225" s="269" t="s">
        <v>73</v>
      </c>
      <c r="D225" s="270">
        <v>3536</v>
      </c>
      <c r="E225" s="290"/>
      <c r="F225" s="239"/>
      <c r="G225" s="160"/>
      <c r="H225" s="160"/>
      <c r="I225" s="160"/>
      <c r="J225" s="160"/>
      <c r="K225" s="120"/>
      <c r="L225" s="118"/>
      <c r="M225" s="118"/>
    </row>
    <row r="226" spans="2:14" ht="16.5" customHeight="1" x14ac:dyDescent="0.3">
      <c r="B226" s="145"/>
      <c r="C226" s="272" t="s">
        <v>44</v>
      </c>
      <c r="D226" s="273">
        <v>2504</v>
      </c>
      <c r="E226" s="290"/>
      <c r="F226" s="239"/>
      <c r="G226" s="160"/>
      <c r="H226" s="160"/>
      <c r="I226" s="160"/>
      <c r="J226" s="160"/>
      <c r="K226" s="120"/>
      <c r="L226" s="118"/>
      <c r="M226" s="118"/>
    </row>
    <row r="227" spans="2:14" ht="14.1" customHeight="1" thickBot="1" x14ac:dyDescent="0.35">
      <c r="B227" s="145"/>
      <c r="C227" s="272" t="s">
        <v>28</v>
      </c>
      <c r="D227" s="273">
        <v>123</v>
      </c>
      <c r="E227" s="290"/>
      <c r="F227" s="239"/>
      <c r="G227" s="160"/>
      <c r="H227" s="160"/>
      <c r="I227" s="160"/>
      <c r="J227" s="160"/>
      <c r="K227" s="120"/>
      <c r="L227" s="118"/>
      <c r="M227" s="118"/>
    </row>
    <row r="228" spans="2:14" ht="14.1" customHeight="1" thickBot="1" x14ac:dyDescent="0.35">
      <c r="B228" s="145"/>
      <c r="C228" s="275" t="s">
        <v>31</v>
      </c>
      <c r="D228" s="276">
        <f>SUM(D225:D227)</f>
        <v>6163</v>
      </c>
      <c r="E228" s="290"/>
      <c r="F228"/>
      <c r="G228" s="88"/>
      <c r="H228" s="160"/>
      <c r="I228" s="160"/>
      <c r="J228" s="160"/>
      <c r="K228" s="120"/>
      <c r="L228" s="118"/>
      <c r="M228" s="118"/>
    </row>
    <row r="229" spans="2:14" ht="18.75" customHeight="1" thickBot="1" x14ac:dyDescent="0.35">
      <c r="B229" s="82"/>
      <c r="C229" s="254" t="s">
        <v>120</v>
      </c>
      <c r="D229" s="283"/>
      <c r="E229" s="283"/>
      <c r="F229" s="83"/>
      <c r="G229" s="84"/>
      <c r="H229" s="80"/>
      <c r="I229" s="80"/>
      <c r="J229" s="80"/>
      <c r="K229" s="120"/>
      <c r="L229" s="118"/>
      <c r="M229" s="118"/>
    </row>
    <row r="230" spans="2:14" ht="17.100000000000001" customHeight="1" x14ac:dyDescent="0.3">
      <c r="B230" s="435" t="s">
        <v>8</v>
      </c>
      <c r="C230" s="436"/>
      <c r="D230" s="436"/>
      <c r="E230" s="436"/>
      <c r="F230" s="436"/>
      <c r="G230" s="436"/>
      <c r="H230" s="436"/>
      <c r="I230" s="436"/>
      <c r="J230" s="436"/>
      <c r="K230" s="437"/>
      <c r="L230" s="190"/>
      <c r="M230" s="190"/>
    </row>
    <row r="231" spans="2:14" ht="6" customHeight="1" thickBot="1" x14ac:dyDescent="0.35">
      <c r="B231" s="85"/>
      <c r="C231" s="86"/>
      <c r="D231" s="86"/>
      <c r="E231" s="86"/>
      <c r="F231" s="86"/>
      <c r="G231" s="86"/>
      <c r="H231" s="86"/>
      <c r="I231" s="86"/>
      <c r="J231" s="86"/>
      <c r="K231" s="87"/>
      <c r="L231" s="86"/>
      <c r="M231" s="86"/>
    </row>
    <row r="232" spans="2:14" ht="62.25" customHeight="1" thickBot="1" x14ac:dyDescent="0.35">
      <c r="B232" s="82"/>
      <c r="C232" s="399" t="s">
        <v>89</v>
      </c>
      <c r="D232" s="417" t="s">
        <v>90</v>
      </c>
      <c r="E232" s="399" t="s">
        <v>119</v>
      </c>
      <c r="F232" s="400" t="str">
        <f>E206</f>
        <v>LANDET KVANTUM UKE 42</v>
      </c>
      <c r="G232" s="401" t="str">
        <f>F206</f>
        <v>LANDET KVANTUM T.O.M UKE 42</v>
      </c>
      <c r="H232" s="401" t="s">
        <v>62</v>
      </c>
      <c r="I232" s="402" t="str">
        <f>H206</f>
        <v>LANDET KVANTUM T.O.M. UKE 42 2018</v>
      </c>
      <c r="J232" s="118"/>
      <c r="K232" s="42"/>
      <c r="L232" s="118"/>
      <c r="M232" s="118"/>
      <c r="N232" s="118"/>
    </row>
    <row r="233" spans="2:14" s="97" customFormat="1" ht="14.1" customHeight="1" thickBot="1" x14ac:dyDescent="0.35">
      <c r="B233" s="161"/>
      <c r="C233" s="111" t="s">
        <v>91</v>
      </c>
      <c r="D233" s="427">
        <v>1650</v>
      </c>
      <c r="E233" s="438">
        <v>1650</v>
      </c>
      <c r="F233" s="419">
        <f>SUM(F234:F235)</f>
        <v>0</v>
      </c>
      <c r="G233" s="403">
        <f>SUM(G234:G235)</f>
        <v>1595.15535</v>
      </c>
      <c r="H233" s="424">
        <f>E233-G233</f>
        <v>54.844650000000001</v>
      </c>
      <c r="I233" s="403">
        <f>SUM(I234:I235)</f>
        <v>2080.6275000000001</v>
      </c>
      <c r="J233" s="100"/>
      <c r="K233" s="412"/>
      <c r="L233" s="100"/>
      <c r="M233" s="100"/>
      <c r="N233" s="100"/>
    </row>
    <row r="234" spans="2:14" s="97" customFormat="1" ht="14.1" customHeight="1" thickBot="1" x14ac:dyDescent="0.35">
      <c r="B234" s="161"/>
      <c r="C234" s="404" t="s">
        <v>80</v>
      </c>
      <c r="D234" s="428"/>
      <c r="E234" s="439"/>
      <c r="F234" s="420"/>
      <c r="G234" s="405">
        <v>1221.97955</v>
      </c>
      <c r="H234" s="425"/>
      <c r="I234" s="405">
        <v>1633.6824999999999</v>
      </c>
      <c r="J234" s="100"/>
      <c r="K234" s="412"/>
      <c r="L234" s="100"/>
      <c r="M234" s="100"/>
      <c r="N234" s="100"/>
    </row>
    <row r="235" spans="2:14" s="97" customFormat="1" ht="14.1" customHeight="1" thickBot="1" x14ac:dyDescent="0.35">
      <c r="B235" s="161"/>
      <c r="C235" s="404" t="s">
        <v>81</v>
      </c>
      <c r="D235" s="429"/>
      <c r="E235" s="440"/>
      <c r="F235" s="406"/>
      <c r="G235" s="406">
        <v>373.17579999999998</v>
      </c>
      <c r="H235" s="426"/>
      <c r="I235" s="414">
        <v>446.94499999999999</v>
      </c>
      <c r="J235" s="100"/>
      <c r="K235" s="412"/>
      <c r="L235" s="100"/>
      <c r="M235" s="100"/>
      <c r="N235" s="100"/>
    </row>
    <row r="236" spans="2:14" s="97" customFormat="1" ht="14.1" customHeight="1" thickBot="1" x14ac:dyDescent="0.35">
      <c r="B236" s="161"/>
      <c r="C236" s="111" t="s">
        <v>92</v>
      </c>
      <c r="D236" s="427">
        <v>943</v>
      </c>
      <c r="E236" s="438">
        <v>1266</v>
      </c>
      <c r="F236" s="419">
        <f>SUM(F237:F238)</f>
        <v>0</v>
      </c>
      <c r="G236" s="403">
        <f>SUM(G237:G238)</f>
        <v>1333.29981</v>
      </c>
      <c r="H236" s="424">
        <f>E236-G236</f>
        <v>-67.299809999999979</v>
      </c>
      <c r="I236" s="403">
        <f>SUM(I237:I238)</f>
        <v>1704.83341</v>
      </c>
      <c r="J236" s="100"/>
      <c r="K236" s="412"/>
      <c r="L236" s="100"/>
      <c r="M236" s="100"/>
      <c r="N236" s="100"/>
    </row>
    <row r="237" spans="2:14" s="97" customFormat="1" ht="14.1" customHeight="1" thickBot="1" x14ac:dyDescent="0.35">
      <c r="B237" s="161"/>
      <c r="C237" s="404" t="s">
        <v>80</v>
      </c>
      <c r="D237" s="428"/>
      <c r="E237" s="439"/>
      <c r="F237" s="420"/>
      <c r="G237" s="405">
        <v>1036.5637099999999</v>
      </c>
      <c r="H237" s="425"/>
      <c r="I237" s="405">
        <v>1421.3724</v>
      </c>
      <c r="J237" s="100"/>
      <c r="K237" s="412"/>
      <c r="L237" s="100"/>
      <c r="M237" s="100"/>
      <c r="N237" s="100"/>
    </row>
    <row r="238" spans="2:14" s="97" customFormat="1" ht="14.1" customHeight="1" thickBot="1" x14ac:dyDescent="0.35">
      <c r="B238" s="161"/>
      <c r="C238" s="404" t="s">
        <v>81</v>
      </c>
      <c r="D238" s="429"/>
      <c r="E238" s="440"/>
      <c r="F238" s="406"/>
      <c r="G238" s="406">
        <v>296.73610000000002</v>
      </c>
      <c r="H238" s="426"/>
      <c r="I238" s="414">
        <v>283.46100999999999</v>
      </c>
      <c r="J238" s="100"/>
      <c r="K238" s="412"/>
      <c r="L238" s="100"/>
      <c r="M238" s="100"/>
      <c r="N238" s="100"/>
    </row>
    <row r="239" spans="2:14" s="97" customFormat="1" ht="14.1" customHeight="1" thickBot="1" x14ac:dyDescent="0.35">
      <c r="B239" s="161"/>
      <c r="C239" s="111" t="s">
        <v>93</v>
      </c>
      <c r="D239" s="427">
        <v>943</v>
      </c>
      <c r="E239" s="438">
        <v>1143</v>
      </c>
      <c r="F239" s="419">
        <f>SUM(F240:F241)</f>
        <v>61.643000000000001</v>
      </c>
      <c r="G239" s="403">
        <f>SUM(G240:G241)</f>
        <v>519.55166999999994</v>
      </c>
      <c r="H239" s="424">
        <f>E239-G239</f>
        <v>623.44833000000006</v>
      </c>
      <c r="I239" s="403">
        <f>SUM(I240:I241)</f>
        <v>633.51069999999993</v>
      </c>
      <c r="J239" s="100"/>
      <c r="K239" s="412"/>
      <c r="L239" s="100"/>
      <c r="M239" s="100"/>
      <c r="N239" s="100"/>
    </row>
    <row r="240" spans="2:14" s="97" customFormat="1" ht="14.1" customHeight="1" thickBot="1" x14ac:dyDescent="0.35">
      <c r="B240" s="161"/>
      <c r="C240" s="404" t="s">
        <v>80</v>
      </c>
      <c r="D240" s="428"/>
      <c r="E240" s="439"/>
      <c r="F240" s="420">
        <v>47.026499999999999</v>
      </c>
      <c r="G240" s="405">
        <v>407.77706999999998</v>
      </c>
      <c r="H240" s="425"/>
      <c r="I240" s="405">
        <v>526.28</v>
      </c>
      <c r="J240" s="100"/>
      <c r="K240" s="412"/>
      <c r="L240" s="100"/>
      <c r="M240" s="100"/>
      <c r="N240" s="100"/>
    </row>
    <row r="241" spans="2:14" s="97" customFormat="1" ht="14.1" customHeight="1" thickBot="1" x14ac:dyDescent="0.35">
      <c r="B241" s="161"/>
      <c r="C241" s="404" t="s">
        <v>81</v>
      </c>
      <c r="D241" s="429"/>
      <c r="E241" s="440"/>
      <c r="F241" s="406">
        <v>14.6165</v>
      </c>
      <c r="G241" s="406">
        <v>111.77460000000001</v>
      </c>
      <c r="H241" s="426"/>
      <c r="I241" s="414">
        <v>107.2307</v>
      </c>
      <c r="J241" s="100"/>
      <c r="K241" s="412"/>
      <c r="L241" s="100"/>
      <c r="M241" s="100"/>
      <c r="N241" s="100"/>
    </row>
    <row r="242" spans="2:14" s="97" customFormat="1" ht="14.1" customHeight="1" thickBot="1" x14ac:dyDescent="0.35">
      <c r="B242" s="89"/>
      <c r="C242" s="109" t="s">
        <v>56</v>
      </c>
      <c r="D242" s="411"/>
      <c r="E242" s="421"/>
      <c r="F242" s="221"/>
      <c r="G242" s="221"/>
      <c r="H242" s="407"/>
      <c r="I242" s="415"/>
      <c r="J242" s="100"/>
      <c r="K242" s="413"/>
      <c r="L242" s="193"/>
      <c r="M242" s="193"/>
      <c r="N242" s="193"/>
    </row>
    <row r="243" spans="2:14" ht="16.2" thickBot="1" x14ac:dyDescent="0.35">
      <c r="B243" s="82"/>
      <c r="C243" s="112" t="s">
        <v>52</v>
      </c>
      <c r="D243" s="418">
        <f>SUM(D233:D242)</f>
        <v>3536</v>
      </c>
      <c r="E243" s="422">
        <f>SUM(E233:E242)</f>
        <v>4059</v>
      </c>
      <c r="F243" s="185">
        <f>F233+F236+F239+F242</f>
        <v>61.643000000000001</v>
      </c>
      <c r="G243" s="185">
        <f>G233+G236+G239+G242</f>
        <v>3448.0068299999998</v>
      </c>
      <c r="H243" s="408">
        <f>SUM(H233:H242)</f>
        <v>610.99317000000008</v>
      </c>
      <c r="I243" s="416">
        <f>I233+I236+I239+I242</f>
        <v>4418.9716099999996</v>
      </c>
      <c r="J243" s="118"/>
      <c r="K243" s="42"/>
      <c r="L243" s="118"/>
      <c r="M243" s="118"/>
      <c r="N243" s="118"/>
    </row>
    <row r="244" spans="2:14" s="70" customFormat="1" ht="9" customHeight="1" x14ac:dyDescent="0.3">
      <c r="B244" s="82"/>
      <c r="C244" s="65"/>
      <c r="D244" s="98"/>
      <c r="E244" s="98"/>
      <c r="F244" s="98"/>
      <c r="G244" s="98"/>
      <c r="H244" s="80"/>
      <c r="I244" s="80"/>
      <c r="J244" s="80"/>
      <c r="K244" s="120"/>
      <c r="L244" s="118"/>
      <c r="M244" s="118"/>
    </row>
    <row r="245" spans="2:14" ht="14.1" customHeight="1" thickBot="1" x14ac:dyDescent="0.35">
      <c r="B245" s="153"/>
      <c r="C245" s="154"/>
      <c r="D245" s="154"/>
      <c r="E245" s="154"/>
      <c r="F245" s="154"/>
      <c r="G245" s="104"/>
      <c r="H245" s="104"/>
      <c r="I245" s="154"/>
      <c r="J245" s="154"/>
      <c r="K245" s="155"/>
      <c r="L245" s="118"/>
      <c r="M245" s="118"/>
    </row>
    <row r="246" spans="2:14" ht="20.25" customHeight="1" thickTop="1" x14ac:dyDescent="0.3">
      <c r="B246" s="70"/>
      <c r="C246" s="70"/>
      <c r="D246" s="70"/>
      <c r="E246" s="70"/>
      <c r="F246" s="70"/>
      <c r="G246" s="70"/>
      <c r="H246" s="70"/>
      <c r="K246" s="70"/>
    </row>
    <row r="247" spans="2:14" ht="20.25" customHeight="1" x14ac:dyDescent="0.3"/>
    <row r="248" spans="2:14" ht="14.1" hidden="1" customHeight="1" x14ac:dyDescent="0.3"/>
    <row r="249" spans="2:14" ht="14.1" hidden="1" customHeight="1" x14ac:dyDescent="0.3"/>
    <row r="250" spans="2:14" ht="14.1" hidden="1" customHeight="1" x14ac:dyDescent="0.3">
      <c r="G250" s="64"/>
    </row>
    <row r="251" spans="2:14" ht="14.1" hidden="1" customHeight="1" x14ac:dyDescent="0.3">
      <c r="F251" s="64"/>
    </row>
    <row r="252" spans="2:14" ht="14.1" hidden="1" customHeight="1" x14ac:dyDescent="0.3"/>
    <row r="253" spans="2:14" ht="14.1" hidden="1" customHeight="1" x14ac:dyDescent="0.3"/>
    <row r="254" spans="2:14" ht="14.1" hidden="1" customHeight="1" x14ac:dyDescent="0.3"/>
    <row r="255" spans="2:14" ht="14.1" hidden="1" customHeight="1" x14ac:dyDescent="0.3"/>
    <row r="256" spans="2:14" ht="14.1" hidden="1" customHeight="1" x14ac:dyDescent="0.3"/>
    <row r="257" ht="14.1" hidden="1" customHeight="1" x14ac:dyDescent="0.3"/>
    <row r="258" ht="14.1" hidden="1" customHeight="1" x14ac:dyDescent="0.3"/>
    <row r="259" ht="14.1" hidden="1" customHeight="1" x14ac:dyDescent="0.3"/>
    <row r="260" ht="14.1" hidden="1" customHeight="1" x14ac:dyDescent="0.3"/>
    <row r="261" ht="14.1" hidden="1" customHeight="1" x14ac:dyDescent="0.3"/>
    <row r="262" ht="14.1" hidden="1" customHeight="1" x14ac:dyDescent="0.3"/>
    <row r="263" ht="14.1" hidden="1" customHeight="1" x14ac:dyDescent="0.3"/>
    <row r="264" ht="14.1" hidden="1" customHeight="1" x14ac:dyDescent="0.3"/>
    <row r="265" ht="14.1" hidden="1" customHeight="1" x14ac:dyDescent="0.3"/>
    <row r="266" ht="14.1" hidden="1" customHeight="1" x14ac:dyDescent="0.3"/>
    <row r="267" ht="14.1" hidden="1" customHeight="1" x14ac:dyDescent="0.3"/>
    <row r="268" ht="14.1" hidden="1" customHeight="1" x14ac:dyDescent="0.3"/>
    <row r="269" ht="14.1" hidden="1" customHeight="1" x14ac:dyDescent="0.3"/>
    <row r="270" ht="14.1" hidden="1" customHeight="1" x14ac:dyDescent="0.3"/>
    <row r="271" ht="14.1" hidden="1" customHeight="1" x14ac:dyDescent="0.3"/>
    <row r="272" ht="14.1" hidden="1" customHeight="1" x14ac:dyDescent="0.3"/>
    <row r="273" ht="14.1" hidden="1" customHeight="1" x14ac:dyDescent="0.3"/>
    <row r="274" ht="14.1" hidden="1" customHeight="1" x14ac:dyDescent="0.3"/>
    <row r="275" ht="14.1" hidden="1" customHeight="1" x14ac:dyDescent="0.3"/>
    <row r="276" ht="14.1" hidden="1" customHeight="1" x14ac:dyDescent="0.3"/>
    <row r="277" ht="14.1" hidden="1" customHeight="1" x14ac:dyDescent="0.3"/>
    <row r="278" ht="14.1" hidden="1" customHeight="1" x14ac:dyDescent="0.3"/>
    <row r="279" ht="14.1" hidden="1" customHeight="1" x14ac:dyDescent="0.3"/>
    <row r="280" ht="14.1" hidden="1" customHeight="1" x14ac:dyDescent="0.3"/>
    <row r="281" ht="14.1" hidden="1" customHeight="1" x14ac:dyDescent="0.3"/>
    <row r="282" ht="14.1" hidden="1" customHeight="1" x14ac:dyDescent="0.3"/>
    <row r="283" ht="14.1" hidden="1" customHeight="1" x14ac:dyDescent="0.3"/>
    <row r="284" ht="14.1" hidden="1" customHeight="1" x14ac:dyDescent="0.3"/>
    <row r="285" ht="14.1" hidden="1" customHeight="1" x14ac:dyDescent="0.3"/>
    <row r="286" ht="14.1" hidden="1" customHeight="1" x14ac:dyDescent="0.3"/>
    <row r="287" ht="14.1" hidden="1" customHeight="1" x14ac:dyDescent="0.3"/>
    <row r="288" ht="14.1" hidden="1" customHeight="1" x14ac:dyDescent="0.3"/>
    <row r="289" ht="14.1" hidden="1" customHeight="1" x14ac:dyDescent="0.3"/>
    <row r="290" ht="14.1" hidden="1" customHeight="1" x14ac:dyDescent="0.3"/>
    <row r="291" ht="14.1" hidden="1" customHeight="1" x14ac:dyDescent="0.3"/>
    <row r="292" ht="14.1" hidden="1" customHeight="1" x14ac:dyDescent="0.3"/>
    <row r="293" ht="14.1" hidden="1" customHeight="1" x14ac:dyDescent="0.3"/>
    <row r="294" ht="14.1" hidden="1" customHeight="1" x14ac:dyDescent="0.3"/>
    <row r="295" ht="14.1" hidden="1" customHeight="1" x14ac:dyDescent="0.3"/>
    <row r="296" ht="14.1" hidden="1" customHeight="1" x14ac:dyDescent="0.3"/>
    <row r="297" ht="14.1" hidden="1" customHeight="1" x14ac:dyDescent="0.3"/>
    <row r="298" ht="14.1" hidden="1" customHeight="1" x14ac:dyDescent="0.3"/>
    <row r="299" ht="14.1" hidden="1" customHeight="1" x14ac:dyDescent="0.3"/>
    <row r="300" ht="14.1" hidden="1" customHeight="1" x14ac:dyDescent="0.3"/>
    <row r="301" ht="14.1" hidden="1" customHeight="1" x14ac:dyDescent="0.3"/>
    <row r="302" ht="14.1" hidden="1" customHeight="1" x14ac:dyDescent="0.3"/>
    <row r="303" ht="14.1" hidden="1" customHeight="1" x14ac:dyDescent="0.3"/>
    <row r="304" ht="14.1" hidden="1" customHeight="1" x14ac:dyDescent="0.3"/>
    <row r="305" ht="14.1" hidden="1" customHeight="1" x14ac:dyDescent="0.3"/>
    <row r="306" ht="14.1" hidden="1" customHeight="1" x14ac:dyDescent="0.3"/>
    <row r="307" ht="14.1" hidden="1" customHeight="1" x14ac:dyDescent="0.3"/>
    <row r="308" ht="14.1" hidden="1" customHeight="1" x14ac:dyDescent="0.3"/>
    <row r="309" ht="14.1" hidden="1" customHeight="1" x14ac:dyDescent="0.3"/>
    <row r="310" ht="14.1" hidden="1" customHeight="1" x14ac:dyDescent="0.3"/>
    <row r="311" ht="14.1" hidden="1" customHeight="1" x14ac:dyDescent="0.3"/>
    <row r="312" ht="14.1" hidden="1" customHeight="1" x14ac:dyDescent="0.3"/>
    <row r="313" ht="14.1" hidden="1" customHeight="1" x14ac:dyDescent="0.3"/>
    <row r="314" ht="14.1" hidden="1" customHeight="1" x14ac:dyDescent="0.3"/>
    <row r="315" ht="14.1" hidden="1" customHeight="1" x14ac:dyDescent="0.3"/>
    <row r="316" ht="14.1" hidden="1" customHeight="1" x14ac:dyDescent="0.3"/>
    <row r="317" ht="14.1" hidden="1" customHeight="1" x14ac:dyDescent="0.3"/>
    <row r="318" ht="14.1" hidden="1" customHeight="1" x14ac:dyDescent="0.3"/>
    <row r="319" ht="14.1" hidden="1" customHeight="1" x14ac:dyDescent="0.3"/>
    <row r="320" ht="14.1" hidden="1" customHeight="1" x14ac:dyDescent="0.3"/>
    <row r="321" ht="14.1" hidden="1" customHeight="1" x14ac:dyDescent="0.3"/>
    <row r="322" ht="14.1" hidden="1" customHeight="1" x14ac:dyDescent="0.3"/>
    <row r="323" ht="14.1" hidden="1" customHeight="1" x14ac:dyDescent="0.3"/>
    <row r="324" ht="14.1" hidden="1" customHeight="1" x14ac:dyDescent="0.3"/>
    <row r="325" ht="14.1" hidden="1" customHeight="1" x14ac:dyDescent="0.3"/>
    <row r="326" ht="14.1" hidden="1" customHeight="1" x14ac:dyDescent="0.3"/>
    <row r="327" ht="14.1" hidden="1" customHeight="1" x14ac:dyDescent="0.3"/>
    <row r="328" ht="14.1" hidden="1" customHeight="1" x14ac:dyDescent="0.3"/>
    <row r="329" ht="14.1" hidden="1" customHeight="1" x14ac:dyDescent="0.3"/>
    <row r="330" ht="14.1" hidden="1" customHeight="1" x14ac:dyDescent="0.3"/>
    <row r="331" ht="14.1" hidden="1" customHeight="1" x14ac:dyDescent="0.3"/>
    <row r="332" ht="14.1" hidden="1" customHeight="1" x14ac:dyDescent="0.3"/>
    <row r="333" ht="14.1" hidden="1" customHeight="1" x14ac:dyDescent="0.3"/>
    <row r="334" ht="14.1" hidden="1" customHeight="1" x14ac:dyDescent="0.3"/>
    <row r="335" ht="14.1" hidden="1" customHeight="1" x14ac:dyDescent="0.3"/>
    <row r="336" ht="14.1" hidden="1" customHeight="1" x14ac:dyDescent="0.3"/>
    <row r="337" ht="14.1" hidden="1" customHeight="1" x14ac:dyDescent="0.3"/>
    <row r="338" ht="14.1" hidden="1" customHeight="1" x14ac:dyDescent="0.3"/>
    <row r="339" ht="14.1" hidden="1" customHeight="1" x14ac:dyDescent="0.3"/>
    <row r="340" ht="14.1" hidden="1" customHeight="1" x14ac:dyDescent="0.3"/>
    <row r="341" ht="14.1" hidden="1" customHeight="1" x14ac:dyDescent="0.3"/>
    <row r="342" ht="14.1" hidden="1" customHeight="1" x14ac:dyDescent="0.3"/>
    <row r="343" ht="14.1" hidden="1" customHeight="1" x14ac:dyDescent="0.3"/>
    <row r="344" ht="14.1" hidden="1" customHeight="1" x14ac:dyDescent="0.3"/>
    <row r="345" ht="14.1" hidden="1" customHeight="1" x14ac:dyDescent="0.3"/>
    <row r="346" ht="14.1" hidden="1" customHeight="1" x14ac:dyDescent="0.3"/>
    <row r="347" ht="14.1" hidden="1" customHeight="1" x14ac:dyDescent="0.3"/>
    <row r="348" ht="14.1" hidden="1" customHeight="1" x14ac:dyDescent="0.3"/>
    <row r="349" ht="14.1" hidden="1" customHeight="1" x14ac:dyDescent="0.3"/>
    <row r="350" ht="14.1" hidden="1" customHeight="1" x14ac:dyDescent="0.3"/>
    <row r="351" ht="14.1" hidden="1" customHeight="1" x14ac:dyDescent="0.3"/>
    <row r="352" ht="14.1" hidden="1" customHeight="1" x14ac:dyDescent="0.3"/>
    <row r="353" ht="14.1" hidden="1" customHeight="1" x14ac:dyDescent="0.3"/>
    <row r="354" ht="14.1" hidden="1" customHeight="1" x14ac:dyDescent="0.3"/>
    <row r="355" ht="15" hidden="1" customHeight="1" x14ac:dyDescent="0.3"/>
    <row r="356" ht="15" hidden="1" customHeight="1" x14ac:dyDescent="0.3"/>
    <row r="357" ht="15" hidden="1" customHeight="1" x14ac:dyDescent="0.3"/>
    <row r="358" ht="15" hidden="1" customHeight="1" x14ac:dyDescent="0.3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7:D107"/>
    <mergeCell ref="E107:F107"/>
    <mergeCell ref="G107:H107"/>
    <mergeCell ref="B115:K115"/>
    <mergeCell ref="B164:K164"/>
    <mergeCell ref="D57:D58"/>
    <mergeCell ref="G57:G58"/>
    <mergeCell ref="B47:K47"/>
    <mergeCell ref="B105:K105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B2:K2"/>
    <mergeCell ref="B7:K7"/>
    <mergeCell ref="C9:D9"/>
    <mergeCell ref="E9:F9"/>
    <mergeCell ref="G9:H9"/>
    <mergeCell ref="H236:H238"/>
    <mergeCell ref="H239:H241"/>
    <mergeCell ref="D236:D238"/>
    <mergeCell ref="D239:D241"/>
    <mergeCell ref="B222:K222"/>
    <mergeCell ref="C224:D224"/>
    <mergeCell ref="B230:K230"/>
    <mergeCell ref="D233:D235"/>
    <mergeCell ref="H233:H235"/>
    <mergeCell ref="E233:E235"/>
    <mergeCell ref="E236:E238"/>
    <mergeCell ref="E239:E241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42
&amp;"-,Normal"&amp;11(iht. motatte landings- og sluttsedler fra fiskesalgslagene; alle tallstørrelser i hele tonn)&amp;R22.10.2019
</oddHeader>
    <oddFooter>&amp;LFiskeridirektoratet&amp;CReguleringsseksjonen&amp;RGuro Gjelsvik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UKE_42_2019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Grete Heegaard</cp:lastModifiedBy>
  <cp:lastPrinted>2019-10-22T09:18:46Z</cp:lastPrinted>
  <dcterms:created xsi:type="dcterms:W3CDTF">2011-07-06T12:13:20Z</dcterms:created>
  <dcterms:modified xsi:type="dcterms:W3CDTF">2019-10-24T12:17:40Z</dcterms:modified>
</cp:coreProperties>
</file>