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20\"/>
    </mc:Choice>
  </mc:AlternateContent>
  <bookViews>
    <workbookView xWindow="0" yWindow="0" windowWidth="28800" windowHeight="14820" tabRatio="413"/>
  </bookViews>
  <sheets>
    <sheet name="UKE_10_2020" sheetId="1" r:id="rId1"/>
  </sheets>
  <definedNames>
    <definedName name="Z_14D440E4_F18A_4F78_9989_38C1B133222D_.wvu.Cols" localSheetId="0" hidden="1">UKE_10_2020!#REF!</definedName>
    <definedName name="Z_14D440E4_F18A_4F78_9989_38C1B133222D_.wvu.PrintArea" localSheetId="0" hidden="1">UKE_10_2020!$B$1:$M$249</definedName>
    <definedName name="Z_14D440E4_F18A_4F78_9989_38C1B133222D_.wvu.Rows" localSheetId="0" hidden="1">UKE_10_2020!$361:$1048576,UKE_10_2020!$250:$360</definedName>
  </definedNames>
  <calcPr calcId="162913" refMode="R1C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H136" i="1" l="1"/>
  <c r="J32" i="1"/>
  <c r="G32" i="1"/>
  <c r="F32" i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H11" i="1" l="1"/>
  <c r="D171" i="1" l="1"/>
  <c r="J31" i="1" l="1"/>
  <c r="F31" i="1" l="1"/>
  <c r="H39" i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G33" i="1" l="1"/>
  <c r="I33" i="1" s="1"/>
  <c r="F132" i="1" l="1"/>
  <c r="F24" i="1" l="1"/>
  <c r="F125" i="1" l="1"/>
  <c r="F124" i="1" s="1"/>
  <c r="G29" i="1" l="1"/>
  <c r="I29" i="1" s="1"/>
  <c r="F178" i="1" l="1"/>
  <c r="G178" i="1"/>
  <c r="I132" i="1" l="1"/>
  <c r="I119" i="1"/>
  <c r="I125" i="1"/>
  <c r="I124" i="1" s="1"/>
  <c r="G31" i="1"/>
  <c r="G23" i="1" s="1"/>
  <c r="I138" i="1" l="1"/>
  <c r="I178" i="1"/>
  <c r="F23" i="1"/>
  <c r="I31" i="1" l="1"/>
  <c r="I24" i="1"/>
  <c r="H89" i="1"/>
  <c r="H88" i="1" s="1"/>
  <c r="I23" i="1" l="1"/>
  <c r="F184" i="1" l="1"/>
  <c r="F189" i="1" s="1"/>
  <c r="G184" i="1"/>
  <c r="H184" i="1" s="1"/>
  <c r="I189" i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G138" i="1" s="1"/>
  <c r="F119" i="1"/>
  <c r="F138" i="1" s="1"/>
  <c r="G64" i="1"/>
  <c r="F66" i="1"/>
  <c r="G66" i="1" s="1"/>
  <c r="E66" i="1"/>
  <c r="G124" i="1" l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4" i="1"/>
  <c r="J20" i="1"/>
  <c r="G39" i="1"/>
  <c r="F20" i="1"/>
  <c r="I39" i="1" l="1"/>
  <c r="E99" i="1"/>
  <c r="F39" i="1"/>
  <c r="I99" i="1"/>
  <c r="H99" i="1"/>
  <c r="G99" i="1"/>
  <c r="F99" i="1"/>
  <c r="J23" i="1"/>
  <c r="J39" i="1" s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<sst xmlns="http://schemas.openxmlformats.org/spreadsheetml/2006/main" count="256" uniqueCount="133">
  <si>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</si>
  <si>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</si>
  <si>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</si>
  <si>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</si>
  <si>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</si>
  <si>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</si>
  <si>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</si>
  <si>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</si>
  <si>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</si>
  <si>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</si>
  <si>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</si>
  <si>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</si>
  <si>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</si>
  <si>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</si>
  <si>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</si>
  <si>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</si>
  <si>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</si>
  <si>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</si>
  <si>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</si>
  <si>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</si>
  <si>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</si>
  <si>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</si>
  <si>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</si>
  <si>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</si>
  <si>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</si>
  <si>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</si>
  <si>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</si>
  <si>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</si>
  <si>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</si>
  <si>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</si>
  <si>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</si>
  <si>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</si>
  <si>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</si>
  <si>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</si>
  <si>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</si>
  <si>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</si>
  <si>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</si>
  <si>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</si>
  <si>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</si>
  <si>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</si>
  <si>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</si>
  <si>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</si>
  <si>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</si>
  <si>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</si>
  <si>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</si>
  <si>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</si>
  <si>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</si>
  <si>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</si>
  <si>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</si>
  <si>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</si>
  <si>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</si>
  <si>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</si>
  <si>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</si>
  <si>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</si>
  <si>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</si>
  <si>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</si>
  <si>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</si>
  <si>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</si>
  <si>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</si>
  <si>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</si>
  <si>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</si>
  <si>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</si>
  <si>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</si>
  <si>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</si>
  <si>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</si>
  <si>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</si>
  <si>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</si>
  <si>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</si>
  <si>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</si>
  <si>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</si>
  <si>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</si>
  <si>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</si>
  <si>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</si>
  <si>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</si>
  <si>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</si>
  <si>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</si>
  <si>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</si>
  <si>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</si>
  <si>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</si>
  <si>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</si>
  <si>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</si>
  <si>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</si>
  <si>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</si>
  <si>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</si>
  <si>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</si>
  <si>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</si>
  <si>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</si>
  <si>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</si>
  <si>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</si>
  <si>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</si>
  <si>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</si>
  <si>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</si>
  <si>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</si>
  <si>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</si>
  <si>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</si>
  <si>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</si>
  <si>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</si>
  <si>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</si>
  <si>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</si>
  <si>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</si>
  <si>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</si>
  <si>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</si>
  <si>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</si>
  <si>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</si>
  <si>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</si>
  <si>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</si>
  <si>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</si>
  <si>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</si>
  <si>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2020 fastsettes etter oppdatert kvoteråd fra ICES.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</si>
  <si>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</si>
  <si>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</si>
  <si>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</si>
  <si>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</si>
  <si>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</si>
  <si>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</si>
  <si>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</si>
  <si>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</si>
  <si>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</si>
  <si>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</si>
  <si>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</si>
  <si>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</si>
  <si>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</si>
  <si>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</si>
  <si>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</si>
  <si>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</si>
  <si>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</si>
  <si>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</si>
  <si>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t>LANDET KVANTUM UKE 10</t>
  </si>
  <si>
    <t>LANDET KVANTUM T.O.M UKE 10</t>
  </si>
  <si>
    <t>LANDET KVANTUM T.O.M. UKE 10 2019</t>
  </si>
  <si>
    <r>
      <t xml:space="preserve">3 </t>
    </r>
    <r>
      <rPr>
        <sz val="9"/>
        <color theme="1"/>
        <rFont val="Calibri"/>
        <family val="2"/>
      </rPr>
      <t>Registrert rekreasjonsfiske utgjør 379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</si>
  <si>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16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</si>
  <si>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83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</si>
</sst>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4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59" fillId="0" borderId="66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8" fillId="4" borderId="50" xfId="0" applyNumberFormat="1" applyFont="1" applyFill="1" applyBorder="1" applyAlignment="1">
      <alignment vertical="center" wrapText="1"/>
    </xf>
    <xf numFmtId="3" fontId="60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59" fillId="0" borderId="76" xfId="0" applyNumberFormat="1" applyFont="1" applyFill="1" applyBorder="1" applyAlignment="1">
      <alignment vertical="center" wrapText="1"/>
    </xf>
    <xf numFmtId="0" fontId="58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59" fillId="0" borderId="79" xfId="0" applyNumberFormat="1" applyFont="1" applyFill="1" applyBorder="1" applyAlignment="1">
      <alignment vertical="center" wrapText="1"/>
    </xf>
    <xf numFmtId="3" fontId="59" fillId="0" borderId="80" xfId="0" applyNumberFormat="1" applyFont="1" applyFill="1" applyBorder="1" applyAlignment="1">
      <alignment vertical="center" wrapText="1"/>
    </xf>
    <xf numFmtId="3" fontId="59" fillId="0" borderId="81" xfId="0" applyNumberFormat="1" applyFont="1" applyFill="1" applyBorder="1" applyAlignment="1">
      <alignment vertical="center" wrapText="1"/>
    </xf>
    <xf numFmtId="3" fontId="59" fillId="0" borderId="82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0" fillId="0" borderId="83" xfId="0" applyNumberFormat="1" applyFont="1" applyFill="1" applyBorder="1" applyAlignment="1">
      <alignment vertical="center" wrapText="1"/>
    </xf>
    <xf numFmtId="3" fontId="60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8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3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4" fillId="0" borderId="1" xfId="0" applyFont="1" applyBorder="1" applyAlignment="1">
      <alignment horizontal="left" vertical="center"/>
    </xf>
    <xf numFmtId="3" fontId="64" fillId="0" borderId="80" xfId="1" applyNumberFormat="1" applyFont="1" applyFill="1" applyBorder="1" applyAlignment="1">
      <alignment vertical="center"/>
    </xf>
    <xf numFmtId="3" fontId="64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165" fontId="22" fillId="0" borderId="3" xfId="1" applyNumberFormat="1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topLeftCell="A52" zoomScaleNormal="115" workbookViewId="0">
      <selection activeCell="C75" sqref="C75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43" t="s">
        <v>102</v>
      </c>
      <c r="C2" s="444"/>
      <c r="D2" s="444"/>
      <c r="E2" s="444"/>
      <c r="F2" s="444"/>
      <c r="G2" s="444"/>
      <c r="H2" s="444"/>
      <c r="I2" s="444"/>
      <c r="J2" s="444"/>
      <c r="K2" s="445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4"/>
      <c r="C7" s="435"/>
      <c r="D7" s="435"/>
      <c r="E7" s="435"/>
      <c r="F7" s="435"/>
      <c r="G7" s="435"/>
      <c r="H7" s="435"/>
      <c r="I7" s="435"/>
      <c r="J7" s="435"/>
      <c r="K7" s="436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25" t="s">
        <v>2</v>
      </c>
      <c r="D9" s="426"/>
      <c r="E9" s="425" t="s">
        <v>20</v>
      </c>
      <c r="F9" s="426"/>
      <c r="G9" s="425" t="s">
        <v>21</v>
      </c>
      <c r="H9" s="426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102994</v>
      </c>
      <c r="G10" s="165" t="s">
        <v>25</v>
      </c>
      <c r="H10" s="242">
        <v>27228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334277</v>
      </c>
      <c r="E11" s="165" t="s">
        <v>6</v>
      </c>
      <c r="F11" s="169">
        <v>212550</v>
      </c>
      <c r="G11" s="165" t="s">
        <v>78</v>
      </c>
      <c r="H11" s="169">
        <f>149852+15270</f>
        <v>165122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322277</v>
      </c>
      <c r="E12" s="165" t="s">
        <v>94</v>
      </c>
      <c r="F12" s="169">
        <v>18733</v>
      </c>
      <c r="G12" s="165" t="s">
        <v>79</v>
      </c>
      <c r="H12" s="169">
        <v>20200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28</v>
      </c>
      <c r="D13" s="169">
        <v>102446</v>
      </c>
      <c r="E13" s="236"/>
      <c r="F13" s="237"/>
      <c r="G13" s="167" t="s">
        <v>15</v>
      </c>
      <c r="H13" s="243"/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759000</v>
      </c>
      <c r="E14" s="121" t="s">
        <v>7</v>
      </c>
      <c r="F14" s="170">
        <f>SUM(F10:F13)</f>
        <v>334277</v>
      </c>
      <c r="G14" s="121" t="s">
        <v>6</v>
      </c>
      <c r="H14" s="170">
        <f>SUM(H10:H13)</f>
        <v>212550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/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27" t="s">
        <v>8</v>
      </c>
      <c r="C17" s="428"/>
      <c r="D17" s="428"/>
      <c r="E17" s="428"/>
      <c r="F17" s="428"/>
      <c r="G17" s="428"/>
      <c r="H17" s="428"/>
      <c r="I17" s="428"/>
      <c r="J17" s="428"/>
      <c r="K17" s="429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98</v>
      </c>
      <c r="F19" s="326" t="s">
        <v>127</v>
      </c>
      <c r="G19" s="326" t="s">
        <v>128</v>
      </c>
      <c r="H19" s="326" t="s">
        <v>69</v>
      </c>
      <c r="I19" s="326" t="s">
        <v>62</v>
      </c>
      <c r="J19" s="327" t="s">
        <v>129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102994</v>
      </c>
      <c r="E20" s="314">
        <f>E22+E21</f>
        <v>102260</v>
      </c>
      <c r="F20" s="328">
        <f>F22+F21</f>
        <v>2109.34872</v>
      </c>
      <c r="G20" s="328">
        <f>G21+G22</f>
        <v>35415.093070000003</v>
      </c>
      <c r="H20" s="328"/>
      <c r="I20" s="328">
        <f>I22+I21</f>
        <v>66844.906929999997</v>
      </c>
      <c r="J20" s="329">
        <f>J22+J21</f>
        <v>27093.85037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102244</v>
      </c>
      <c r="E21" s="315">
        <v>101459</v>
      </c>
      <c r="F21" s="330">
        <v>2109.34872</v>
      </c>
      <c r="G21" s="330">
        <v>35341.767070000002</v>
      </c>
      <c r="H21" s="330"/>
      <c r="I21" s="330">
        <f>E21-G21</f>
        <v>66117.232929999998</v>
      </c>
      <c r="J21" s="331">
        <v>27066.812870000002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801</v>
      </c>
      <c r="F22" s="332"/>
      <c r="G22" s="332">
        <v>73.325999999999993</v>
      </c>
      <c r="H22" s="332"/>
      <c r="I22" s="330">
        <f>E22-G22</f>
        <v>727.67399999999998</v>
      </c>
      <c r="J22" s="331">
        <v>27.037500000000001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217850</v>
      </c>
      <c r="E23" s="314">
        <f>E31+E30+E24</f>
        <v>208398</v>
      </c>
      <c r="F23" s="328">
        <f>F31+F30+F24</f>
        <v>17186.672909999998</v>
      </c>
      <c r="G23" s="328">
        <f>G24+G30+G31</f>
        <v>75266.538790000006</v>
      </c>
      <c r="H23" s="328"/>
      <c r="I23" s="328">
        <f>I24+I30+I31</f>
        <v>133131.46121000001</v>
      </c>
      <c r="J23" s="329">
        <f>J24+J30+J31</f>
        <v>69974.723684000011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80</v>
      </c>
      <c r="D24" s="316">
        <f>D25+D26+D27+D28+D29</f>
        <v>170422</v>
      </c>
      <c r="E24" s="316">
        <f>E25+E26+E27+E28+E29</f>
        <v>161168</v>
      </c>
      <c r="F24" s="334">
        <f>F25+F26+F27+F28</f>
        <v>13987.678759999999</v>
      </c>
      <c r="G24" s="334">
        <f>G25+G26+G27+G28</f>
        <v>60242.488320000004</v>
      </c>
      <c r="H24" s="334"/>
      <c r="I24" s="334">
        <f>I25+I26+I27+I28+I29</f>
        <v>100925.51168</v>
      </c>
      <c r="J24" s="335">
        <f>J25+J26+J27+J28+J29</f>
        <v>56239.74132400001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40115</v>
      </c>
      <c r="E25" s="317">
        <v>37955</v>
      </c>
      <c r="F25" s="336">
        <v>4372.1109200000001</v>
      </c>
      <c r="G25" s="336">
        <v>15455.05839</v>
      </c>
      <c r="H25" s="336"/>
      <c r="I25" s="336">
        <f>E25-G25+H25</f>
        <v>22499.941610000002</v>
      </c>
      <c r="J25" s="337">
        <v>15834.39531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44127</v>
      </c>
      <c r="E26" s="317">
        <v>40781</v>
      </c>
      <c r="F26" s="336">
        <v>3837.1264299999998</v>
      </c>
      <c r="G26" s="336">
        <v>19852.417700000002</v>
      </c>
      <c r="H26" s="336"/>
      <c r="I26" s="336">
        <f>E26-G26+H26</f>
        <v>20928.582299999998</v>
      </c>
      <c r="J26" s="337">
        <v>18110.57878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41044</v>
      </c>
      <c r="E27" s="317">
        <v>41211</v>
      </c>
      <c r="F27" s="336">
        <v>3379.10023</v>
      </c>
      <c r="G27" s="336">
        <v>17597.79999</v>
      </c>
      <c r="H27" s="336"/>
      <c r="I27" s="336">
        <f>E27-G27+H27</f>
        <v>23613.20001</v>
      </c>
      <c r="J27" s="337">
        <v>16377.354982000001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82</v>
      </c>
      <c r="D28" s="317">
        <v>29866</v>
      </c>
      <c r="E28" s="317">
        <v>27635</v>
      </c>
      <c r="F28" s="336">
        <v>2399.3411799999999</v>
      </c>
      <c r="G28" s="336">
        <v>7337.2122399999998</v>
      </c>
      <c r="H28" s="336"/>
      <c r="I28" s="336">
        <f>E28-G28+H28</f>
        <v>20297.787759999999</v>
      </c>
      <c r="J28" s="337">
        <v>5917.4122520000001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83</v>
      </c>
      <c r="D29" s="317">
        <v>15270</v>
      </c>
      <c r="E29" s="317">
        <v>13586</v>
      </c>
      <c r="F29" s="336"/>
      <c r="G29" s="336">
        <f>SUM(H25:H28)</f>
        <v>0</v>
      </c>
      <c r="H29" s="336"/>
      <c r="I29" s="336">
        <f>E29-G29</f>
        <v>13586</v>
      </c>
      <c r="J29" s="335"/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27228</v>
      </c>
      <c r="E30" s="316">
        <v>27449</v>
      </c>
      <c r="F30" s="334">
        <v>698.99414999999999</v>
      </c>
      <c r="G30" s="334">
        <v>8771.2551500000009</v>
      </c>
      <c r="H30" s="336"/>
      <c r="I30" s="402">
        <f>E30-G30</f>
        <v>18677.744849999999</v>
      </c>
      <c r="J30" s="335">
        <v>8673.4866899999997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81</v>
      </c>
      <c r="D31" s="316">
        <f>D32+D33</f>
        <v>20200</v>
      </c>
      <c r="E31" s="316">
        <f>E32+E33</f>
        <v>19781</v>
      </c>
      <c r="F31" s="334">
        <f>F32</f>
        <v>2500</v>
      </c>
      <c r="G31" s="334">
        <f>G32</f>
        <v>6252.7953200000002</v>
      </c>
      <c r="H31" s="336"/>
      <c r="I31" s="334">
        <f>I32+I33</f>
        <v>13528.204679999999</v>
      </c>
      <c r="J31" s="335">
        <f>J32</f>
        <v>5061.4956700000002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18330</v>
      </c>
      <c r="E32" s="317">
        <v>17911</v>
      </c>
      <c r="F32" s="336">
        <f>2500-F36</f>
        <v>2500</v>
      </c>
      <c r="G32" s="336">
        <f>6252.79532-G36</f>
        <v>6252.7953200000002</v>
      </c>
      <c r="H32" s="336"/>
      <c r="I32" s="336">
        <f>E32-G32+H32</f>
        <v>11658.204679999999</v>
      </c>
      <c r="J32" s="337">
        <f>5193.49567-J36</f>
        <v>5061.4956700000002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84</v>
      </c>
      <c r="D33" s="318">
        <v>1870</v>
      </c>
      <c r="E33" s="318">
        <v>1870</v>
      </c>
      <c r="F33" s="339"/>
      <c r="G33" s="339">
        <f>H32</f>
        <v>0</v>
      </c>
      <c r="H33" s="339"/>
      <c r="I33" s="339">
        <f t="shared" ref="I33:I38" si="0">E33-G33</f>
        <v>1870</v>
      </c>
      <c r="J33" s="340"/>
      <c r="K33" s="128"/>
      <c r="L33" s="156"/>
      <c r="M33" s="156"/>
    </row>
    <row r="34" spans="1:13" ht="15.75" customHeight="1" thickBot="1" x14ac:dyDescent="0.3">
      <c r="B34" s="119"/>
      <c r="C34" s="173" t="s">
        <v>111</v>
      </c>
      <c r="D34" s="396">
        <v>2500</v>
      </c>
      <c r="E34" s="396">
        <v>2500</v>
      </c>
      <c r="F34" s="341">
        <v>131.14240000000001</v>
      </c>
      <c r="G34" s="341">
        <v>131.14240000000001</v>
      </c>
      <c r="H34" s="341"/>
      <c r="I34" s="370">
        <f t="shared" si="0"/>
        <v>2368.8575999999998</v>
      </c>
      <c r="J34" s="371"/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933</v>
      </c>
      <c r="E35" s="319">
        <v>933</v>
      </c>
      <c r="F35" s="341">
        <v>24.427499999999998</v>
      </c>
      <c r="G35" s="341">
        <v>116.22736999999999</v>
      </c>
      <c r="H35" s="320"/>
      <c r="I35" s="370">
        <f t="shared" si="0"/>
        <v>816.77263000000005</v>
      </c>
      <c r="J35" s="394">
        <v>171</v>
      </c>
      <c r="K35" s="128"/>
      <c r="L35" s="156"/>
      <c r="M35" s="156"/>
    </row>
    <row r="36" spans="1:13" ht="17.25" customHeight="1" thickBot="1" x14ac:dyDescent="0.3">
      <c r="B36" s="119"/>
      <c r="C36" s="173" t="s">
        <v>112</v>
      </c>
      <c r="D36" s="319">
        <v>3000</v>
      </c>
      <c r="E36" s="319">
        <v>3000</v>
      </c>
      <c r="F36" s="320"/>
      <c r="G36" s="320"/>
      <c r="H36" s="369"/>
      <c r="I36" s="370">
        <f t="shared" si="0"/>
        <v>3000</v>
      </c>
      <c r="J36" s="394">
        <v>132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172</v>
      </c>
      <c r="G37" s="320">
        <v>7000</v>
      </c>
      <c r="H37" s="320"/>
      <c r="I37" s="370">
        <f t="shared" si="0"/>
        <v>0</v>
      </c>
      <c r="J37" s="394">
        <v>229</v>
      </c>
      <c r="K37" s="128"/>
      <c r="L37" s="156"/>
      <c r="M37" s="156"/>
    </row>
    <row r="38" spans="1:13" ht="14.1" customHeight="1" thickBot="1" x14ac:dyDescent="0.3">
      <c r="B38" s="119"/>
      <c r="C38" s="152" t="s">
        <v>114</v>
      </c>
      <c r="D38" s="319">
        <v>0</v>
      </c>
      <c r="E38" s="319">
        <v>0</v>
      </c>
      <c r="F38" s="320"/>
      <c r="G38" s="320">
        <v>22</v>
      </c>
      <c r="H38" s="320"/>
      <c r="I38" s="370">
        <f t="shared" si="0"/>
        <v>-22</v>
      </c>
      <c r="J38" s="394">
        <v>57</v>
      </c>
      <c r="K38" s="128"/>
      <c r="L38" s="156"/>
      <c r="M38" s="156"/>
    </row>
    <row r="39" spans="1:13" ht="16.5" customHeight="1" thickBot="1" x14ac:dyDescent="0.3">
      <c r="B39" s="119"/>
      <c r="C39" s="179" t="s">
        <v>9</v>
      </c>
      <c r="D39" s="321">
        <f>D20+D23+D34+D35+D36+D37+D38</f>
        <v>334277</v>
      </c>
      <c r="E39" s="321">
        <f>E20+E23+E34+E35+E36+E37+E38</f>
        <v>324091</v>
      </c>
      <c r="F39" s="197">
        <f>F20+F23+F34+F35+F37+F38+F36</f>
        <v>19623.591529999998</v>
      </c>
      <c r="G39" s="197">
        <f>G20+G23+G34+G35+G36+G37+G38</f>
        <v>117951.00163</v>
      </c>
      <c r="H39" s="197">
        <f>H25+H26+H27+H28+H32</f>
        <v>0</v>
      </c>
      <c r="I39" s="302">
        <f>I20+I23+I34+I35+I36+I37+I38</f>
        <v>206139.99836999999</v>
      </c>
      <c r="J39" s="198">
        <f>J20+J23+J34+J35+J36+J37+J38</f>
        <v>97657.574054000012</v>
      </c>
      <c r="K39" s="128"/>
      <c r="L39" s="156"/>
      <c r="M39" s="156"/>
    </row>
    <row r="40" spans="1:13" ht="14.1" customHeight="1" x14ac:dyDescent="0.25">
      <c r="A40" s="16"/>
      <c r="B40" s="122"/>
      <c r="C40" s="123" t="s">
        <v>110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25">
      <c r="B41" s="122"/>
      <c r="C41" s="132" t="s">
        <v>116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25">
      <c r="B42" s="122"/>
      <c r="C42" s="202" t="s">
        <v>130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4.1" customHeight="1" x14ac:dyDescent="0.25">
      <c r="B43" s="122"/>
      <c r="C43" s="202" t="s">
        <v>113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115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34" t="s">
        <v>1</v>
      </c>
      <c r="C47" s="435"/>
      <c r="D47" s="435"/>
      <c r="E47" s="435"/>
      <c r="F47" s="435"/>
      <c r="G47" s="435"/>
      <c r="H47" s="435"/>
      <c r="I47" s="435"/>
      <c r="J47" s="435"/>
      <c r="K47" s="436"/>
      <c r="L47" s="205"/>
      <c r="M47" s="205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17" t="s">
        <v>2</v>
      </c>
      <c r="D49" s="418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6">
        <f>SUM(D50:D52)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27" t="s">
        <v>8</v>
      </c>
      <c r="C55" s="428"/>
      <c r="D55" s="428"/>
      <c r="E55" s="428"/>
      <c r="F55" s="428"/>
      <c r="G55" s="428"/>
      <c r="H55" s="428"/>
      <c r="I55" s="428"/>
      <c r="J55" s="428"/>
      <c r="K55" s="429"/>
      <c r="L55" s="205"/>
      <c r="M55" s="205"/>
    </row>
    <row r="56" spans="2:13" s="3" customFormat="1" ht="63.75" thickBot="1" x14ac:dyDescent="0.3">
      <c r="B56" s="142"/>
      <c r="C56" s="178" t="s">
        <v>19</v>
      </c>
      <c r="D56" s="196" t="s">
        <v>20</v>
      </c>
      <c r="E56" s="194" t="str">
        <f>F19</f>
        <v>LANDET KVANTUM UKE 10</v>
      </c>
      <c r="F56" s="194" t="str">
        <f>G19</f>
        <v>LANDET KVANTUM T.O.M UKE 10</v>
      </c>
      <c r="G56" s="194" t="str">
        <f>I19</f>
        <v>RESTKVOTER</v>
      </c>
      <c r="H56" s="195" t="str">
        <f>J19</f>
        <v>LANDET KVANTUM T.O.M. UKE 10 2019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2" t="s">
        <v>32</v>
      </c>
      <c r="D57" s="430">
        <v>5386</v>
      </c>
      <c r="E57" s="382">
        <v>43.125869999999999</v>
      </c>
      <c r="F57" s="347">
        <v>167.90321</v>
      </c>
      <c r="G57" s="432">
        <f>D57-F57-F58</f>
        <v>5128.8863899999997</v>
      </c>
      <c r="H57" s="380">
        <v>214.28964999999999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31"/>
      <c r="E58" s="373">
        <v>55.196530000000003</v>
      </c>
      <c r="F58" s="387">
        <v>89.210400000000007</v>
      </c>
      <c r="G58" s="433"/>
      <c r="H58" s="349">
        <v>167.84551999999999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76</v>
      </c>
      <c r="D59" s="396">
        <v>200</v>
      </c>
      <c r="E59" s="383">
        <v>0.84260000000000002</v>
      </c>
      <c r="F59" s="389">
        <v>10.53679</v>
      </c>
      <c r="G59" s="397">
        <f>D59-F59</f>
        <v>189.46321</v>
      </c>
      <c r="H59" s="301">
        <v>13.739549999999999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8">
        <v>8078</v>
      </c>
      <c r="E60" s="384">
        <f>E61+E62+E63</f>
        <v>7.4293000000000005</v>
      </c>
      <c r="F60" s="347">
        <f>F61+F62+F63</f>
        <v>38.244260000000004</v>
      </c>
      <c r="G60" s="387">
        <f>D60-F60</f>
        <v>8039.7557399999996</v>
      </c>
      <c r="H60" s="350">
        <f>H61+H62+H63</f>
        <v>20.672359999999998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40"/>
      <c r="E61" s="374">
        <v>0.47620000000000001</v>
      </c>
      <c r="F61" s="359">
        <v>4.1485000000000003</v>
      </c>
      <c r="G61" s="359"/>
      <c r="H61" s="360">
        <v>4.7342599999999999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40"/>
      <c r="E62" s="374">
        <v>5.7633000000000001</v>
      </c>
      <c r="F62" s="359">
        <v>21.19416</v>
      </c>
      <c r="G62" s="359"/>
      <c r="H62" s="360">
        <v>10.0747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4" t="s">
        <v>35</v>
      </c>
      <c r="D63" s="241"/>
      <c r="E63" s="375">
        <v>1.1898</v>
      </c>
      <c r="F63" s="376">
        <v>12.9016</v>
      </c>
      <c r="G63" s="376"/>
      <c r="H63" s="381">
        <v>5.8634000000000004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6">
        <v>91</v>
      </c>
      <c r="E64" s="385"/>
      <c r="F64" s="378"/>
      <c r="G64" s="378">
        <f>D64-F64</f>
        <v>91</v>
      </c>
      <c r="H64" s="231"/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5"/>
      <c r="E65" s="386"/>
      <c r="F65" s="388"/>
      <c r="G65" s="388"/>
      <c r="H65" s="297"/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302">
        <f>E57+E58+E59+E60+E64+E65</f>
        <v>106.5943</v>
      </c>
      <c r="F66" s="200">
        <f>F57+F58+F59+F60+F64+F65</f>
        <v>305.89465999999999</v>
      </c>
      <c r="G66" s="200">
        <f>D66-F66</f>
        <v>13449.10534</v>
      </c>
      <c r="H66" s="208">
        <f>H57+H58+H59+H60+H64+H65</f>
        <v>416.54708000000005</v>
      </c>
      <c r="I66" s="172"/>
      <c r="J66" s="172"/>
      <c r="K66" s="188"/>
      <c r="L66" s="105"/>
      <c r="M66" s="105"/>
    </row>
    <row r="67" spans="2:13" s="3" customFormat="1" ht="19.149999999999999" customHeight="1" thickBot="1" x14ac:dyDescent="0.3">
      <c r="B67" s="157"/>
      <c r="C67" s="442" t="s">
        <v>120</v>
      </c>
      <c r="D67" s="442"/>
      <c r="E67" s="442"/>
      <c r="F67" s="442"/>
      <c r="G67" s="442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34" t="s">
        <v>1</v>
      </c>
      <c r="C72" s="435"/>
      <c r="D72" s="435"/>
      <c r="E72" s="435"/>
      <c r="F72" s="435"/>
      <c r="G72" s="435"/>
      <c r="H72" s="435"/>
      <c r="I72" s="435"/>
      <c r="J72" s="435"/>
      <c r="K72" s="436"/>
      <c r="L72" s="205"/>
      <c r="M72" s="205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25" t="s">
        <v>2</v>
      </c>
      <c r="D74" s="426"/>
      <c r="E74" s="425" t="s">
        <v>20</v>
      </c>
      <c r="F74" s="437"/>
      <c r="G74" s="425" t="s">
        <v>21</v>
      </c>
      <c r="H74" s="426"/>
      <c r="I74" s="156"/>
      <c r="J74" s="156"/>
      <c r="K74" s="115"/>
      <c r="L74" s="136"/>
      <c r="M74" s="136"/>
    </row>
    <row r="75" spans="2:13" ht="15" x14ac:dyDescent="0.25">
      <c r="B75" s="248"/>
      <c r="C75" s="165" t="s">
        <v>27</v>
      </c>
      <c r="D75" s="169">
        <v>105159</v>
      </c>
      <c r="E75" s="249" t="s">
        <v>5</v>
      </c>
      <c r="F75" s="242">
        <v>39146</v>
      </c>
      <c r="G75" s="250" t="s">
        <v>25</v>
      </c>
      <c r="H75" s="242">
        <v>11497</v>
      </c>
      <c r="I75" s="166"/>
      <c r="J75" s="166"/>
      <c r="K75" s="251"/>
      <c r="L75" s="292"/>
      <c r="M75" s="136"/>
    </row>
    <row r="76" spans="2:13" ht="15" x14ac:dyDescent="0.25">
      <c r="B76" s="248"/>
      <c r="C76" s="165" t="s">
        <v>3</v>
      </c>
      <c r="D76" s="169">
        <v>96159</v>
      </c>
      <c r="E76" s="252" t="s">
        <v>6</v>
      </c>
      <c r="F76" s="169">
        <v>65362</v>
      </c>
      <c r="G76" s="250" t="s">
        <v>78</v>
      </c>
      <c r="H76" s="169">
        <v>48756</v>
      </c>
      <c r="I76" s="166"/>
      <c r="J76" s="166"/>
      <c r="K76" s="251"/>
      <c r="L76" s="292"/>
      <c r="M76" s="136"/>
    </row>
    <row r="77" spans="2:13" ht="15.75" thickBot="1" x14ac:dyDescent="0.3">
      <c r="B77" s="248"/>
      <c r="C77" s="165" t="s">
        <v>28</v>
      </c>
      <c r="D77" s="169">
        <v>13682</v>
      </c>
      <c r="E77" s="165" t="s">
        <v>94</v>
      </c>
      <c r="F77" s="169">
        <v>651</v>
      </c>
      <c r="G77" s="250" t="s">
        <v>79</v>
      </c>
      <c r="H77" s="169">
        <v>5109</v>
      </c>
      <c r="I77" s="166"/>
      <c r="J77" s="166"/>
      <c r="K77" s="251"/>
      <c r="L77" s="292"/>
      <c r="M77" s="136"/>
    </row>
    <row r="78" spans="2:13" ht="14.1" customHeight="1" thickBot="1" x14ac:dyDescent="0.3">
      <c r="B78" s="248"/>
      <c r="C78" s="121" t="s">
        <v>31</v>
      </c>
      <c r="D78" s="170">
        <f>SUM(D75:D77)</f>
        <v>215000</v>
      </c>
      <c r="E78" s="121" t="s">
        <v>7</v>
      </c>
      <c r="F78" s="170">
        <f>SUM(F75:F77)</f>
        <v>105159</v>
      </c>
      <c r="G78" s="121" t="s">
        <v>6</v>
      </c>
      <c r="H78" s="170">
        <f>SUM(H75:H77)</f>
        <v>65362</v>
      </c>
      <c r="I78" s="166"/>
      <c r="J78" s="166"/>
      <c r="K78" s="253"/>
      <c r="L78" s="256"/>
      <c r="M78" s="118"/>
    </row>
    <row r="79" spans="2:13" ht="12" customHeight="1" x14ac:dyDescent="0.25">
      <c r="B79" s="248"/>
      <c r="C79" s="313"/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25">
      <c r="B80" s="248"/>
      <c r="C80" s="441"/>
      <c r="D80" s="441"/>
      <c r="E80" s="441"/>
      <c r="F80" s="441"/>
      <c r="G80" s="441"/>
      <c r="H80" s="441"/>
      <c r="I80" s="255"/>
      <c r="J80" s="256"/>
      <c r="K80" s="253"/>
      <c r="L80" s="256"/>
      <c r="M80" s="118"/>
    </row>
    <row r="81" spans="1:13" ht="6" customHeight="1" thickBot="1" x14ac:dyDescent="0.3">
      <c r="B81" s="248"/>
      <c r="C81" s="441"/>
      <c r="D81" s="441"/>
      <c r="E81" s="441"/>
      <c r="F81" s="441"/>
      <c r="G81" s="441"/>
      <c r="H81" s="441"/>
      <c r="I81" s="256"/>
      <c r="J81" s="256"/>
      <c r="K81" s="253"/>
      <c r="L81" s="256"/>
      <c r="M81" s="118"/>
    </row>
    <row r="82" spans="1:13" ht="14.1" customHeight="1" x14ac:dyDescent="0.25">
      <c r="B82" s="438" t="s">
        <v>8</v>
      </c>
      <c r="C82" s="439"/>
      <c r="D82" s="439"/>
      <c r="E82" s="439"/>
      <c r="F82" s="439"/>
      <c r="G82" s="439"/>
      <c r="H82" s="439"/>
      <c r="I82" s="439"/>
      <c r="J82" s="439"/>
      <c r="K82" s="440"/>
      <c r="L82" s="293"/>
      <c r="M82" s="205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5" t="s">
        <v>70</v>
      </c>
      <c r="E84" s="325" t="s">
        <v>99</v>
      </c>
      <c r="F84" s="194" t="str">
        <f>F19</f>
        <v>LANDET KVANTUM UKE 10</v>
      </c>
      <c r="G84" s="194" t="str">
        <f>G19</f>
        <v>LANDET KVANTUM T.O.M UKE 10</v>
      </c>
      <c r="H84" s="194" t="str">
        <f>I19</f>
        <v>RESTKVOTER</v>
      </c>
      <c r="I84" s="195" t="str">
        <f>J19</f>
        <v>LANDET KVANTUM T.O.M. UKE 10 2019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3" t="s">
        <v>16</v>
      </c>
      <c r="D85" s="314">
        <f>D87+D86</f>
        <v>39146</v>
      </c>
      <c r="E85" s="314">
        <f>E87+E86</f>
        <v>37693</v>
      </c>
      <c r="F85" s="328">
        <f>F87+F86</f>
        <v>1142.9762900000001</v>
      </c>
      <c r="G85" s="328">
        <f>G86+G87</f>
        <v>6503.1978700000009</v>
      </c>
      <c r="H85" s="328">
        <f>H86+H87</f>
        <v>31189.80213</v>
      </c>
      <c r="I85" s="329">
        <f>I86+I87</f>
        <v>8759.879429999999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60" t="s">
        <v>12</v>
      </c>
      <c r="D86" s="315">
        <v>38396</v>
      </c>
      <c r="E86" s="315">
        <v>36868</v>
      </c>
      <c r="F86" s="330">
        <v>1142.9762900000001</v>
      </c>
      <c r="G86" s="330">
        <v>6460.8590700000004</v>
      </c>
      <c r="H86" s="330">
        <f>E86-G86</f>
        <v>30407.140930000001</v>
      </c>
      <c r="I86" s="331">
        <v>8718.3274299999994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4" t="s">
        <v>11</v>
      </c>
      <c r="D87" s="324">
        <v>750</v>
      </c>
      <c r="E87" s="324">
        <v>825</v>
      </c>
      <c r="F87" s="332"/>
      <c r="G87" s="332">
        <v>42.338799999999999</v>
      </c>
      <c r="H87" s="332">
        <f>E87-G87</f>
        <v>782.66120000000001</v>
      </c>
      <c r="I87" s="333">
        <v>41.552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9" t="s">
        <v>17</v>
      </c>
      <c r="D88" s="314">
        <f t="shared" ref="D88" si="1">D89+D94+D95</f>
        <v>65362</v>
      </c>
      <c r="E88" s="314">
        <f t="shared" ref="E88:I88" si="2">E89+E94+E95</f>
        <v>69031</v>
      </c>
      <c r="F88" s="328">
        <f t="shared" si="2"/>
        <v>2150.87725</v>
      </c>
      <c r="G88" s="328">
        <f t="shared" si="2"/>
        <v>11545.477060000001</v>
      </c>
      <c r="H88" s="328">
        <f>H89+H94+H95</f>
        <v>57485.522939999995</v>
      </c>
      <c r="I88" s="329">
        <f t="shared" si="2"/>
        <v>12258.228609999998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6" t="s">
        <v>80</v>
      </c>
      <c r="D89" s="316">
        <f t="shared" ref="D89" si="3">D90+D91+D92+D93</f>
        <v>48756</v>
      </c>
      <c r="E89" s="316">
        <f t="shared" ref="E89:I89" si="4">E90+E91+E92+E93</f>
        <v>53042</v>
      </c>
      <c r="F89" s="334">
        <f t="shared" si="4"/>
        <v>1702.3324299999999</v>
      </c>
      <c r="G89" s="334">
        <f t="shared" si="4"/>
        <v>8093.386590000001</v>
      </c>
      <c r="H89" s="334">
        <f>H90+H91+H92+H93</f>
        <v>44948.613409999998</v>
      </c>
      <c r="I89" s="335">
        <f t="shared" si="4"/>
        <v>7106.1903899999998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22</v>
      </c>
      <c r="D90" s="317">
        <v>12994</v>
      </c>
      <c r="E90" s="317">
        <v>14541</v>
      </c>
      <c r="F90" s="336">
        <v>276.61653000000001</v>
      </c>
      <c r="G90" s="336">
        <v>1965.89681</v>
      </c>
      <c r="H90" s="336">
        <f t="shared" ref="H90:H98" si="5">E90-G90</f>
        <v>12575.10319</v>
      </c>
      <c r="I90" s="337">
        <v>2000.3227300000001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23</v>
      </c>
      <c r="D91" s="317">
        <v>13406</v>
      </c>
      <c r="E91" s="317">
        <v>14922</v>
      </c>
      <c r="F91" s="336">
        <v>355.24641000000003</v>
      </c>
      <c r="G91" s="336">
        <v>3273.72289</v>
      </c>
      <c r="H91" s="336">
        <f t="shared" si="5"/>
        <v>11648.277109999999</v>
      </c>
      <c r="I91" s="337">
        <v>2683.3719000000001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24</v>
      </c>
      <c r="D92" s="317">
        <v>13896</v>
      </c>
      <c r="E92" s="317">
        <v>15480</v>
      </c>
      <c r="F92" s="336">
        <v>621.28413</v>
      </c>
      <c r="G92" s="336">
        <v>2215.6880200000001</v>
      </c>
      <c r="H92" s="336">
        <f t="shared" si="5"/>
        <v>13264.31198</v>
      </c>
      <c r="I92" s="337">
        <v>2263.0279300000002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5" t="s">
        <v>82</v>
      </c>
      <c r="D93" s="317">
        <v>8460</v>
      </c>
      <c r="E93" s="317">
        <v>8099</v>
      </c>
      <c r="F93" s="336">
        <v>449.18536</v>
      </c>
      <c r="G93" s="336">
        <v>638.07887000000005</v>
      </c>
      <c r="H93" s="336">
        <f t="shared" si="5"/>
        <v>7460.9211299999997</v>
      </c>
      <c r="I93" s="337">
        <v>159.46782999999999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6" t="s">
        <v>29</v>
      </c>
      <c r="D94" s="316">
        <v>11497</v>
      </c>
      <c r="E94" s="316">
        <v>10822</v>
      </c>
      <c r="F94" s="334">
        <v>339.73036000000002</v>
      </c>
      <c r="G94" s="334">
        <v>2969.05051</v>
      </c>
      <c r="H94" s="334">
        <f t="shared" si="5"/>
        <v>7852.94949</v>
      </c>
      <c r="I94" s="335">
        <v>4703.5901999999996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7" t="s">
        <v>79</v>
      </c>
      <c r="D95" s="322">
        <v>5109</v>
      </c>
      <c r="E95" s="322">
        <v>5167</v>
      </c>
      <c r="F95" s="345">
        <v>108.81446</v>
      </c>
      <c r="G95" s="345">
        <v>483.03996000000001</v>
      </c>
      <c r="H95" s="345">
        <f t="shared" si="5"/>
        <v>4683.9600399999999</v>
      </c>
      <c r="I95" s="346">
        <v>448.44801999999999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6">
        <v>351</v>
      </c>
      <c r="E96" s="396">
        <v>351</v>
      </c>
      <c r="F96" s="341"/>
      <c r="G96" s="341">
        <v>3.3616799999999998</v>
      </c>
      <c r="H96" s="341">
        <f t="shared" si="5"/>
        <v>347.63832000000002</v>
      </c>
      <c r="I96" s="342">
        <v>16.482240000000001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9">
        <v>300</v>
      </c>
      <c r="E97" s="319">
        <v>300</v>
      </c>
      <c r="F97" s="320">
        <v>3</v>
      </c>
      <c r="G97" s="320">
        <v>300</v>
      </c>
      <c r="H97" s="320">
        <f t="shared" si="5"/>
        <v>0</v>
      </c>
      <c r="I97" s="323">
        <v>10.64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8" t="s">
        <v>117</v>
      </c>
      <c r="D98" s="319"/>
      <c r="E98" s="319"/>
      <c r="F98" s="320"/>
      <c r="G98" s="320">
        <v>6</v>
      </c>
      <c r="H98" s="320">
        <f t="shared" si="5"/>
        <v>-6</v>
      </c>
      <c r="I98" s="323">
        <v>11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21">
        <f>D85+D88+D96+D97+D98</f>
        <v>105159</v>
      </c>
      <c r="E99" s="321">
        <f>E85+E88+E96+E97+E98</f>
        <v>107375</v>
      </c>
      <c r="F99" s="395">
        <f t="shared" ref="F99:G99" si="6">F85+F88+F96+F97+F98</f>
        <v>3296.8535400000001</v>
      </c>
      <c r="G99" s="395">
        <f t="shared" si="6"/>
        <v>18358.036610000003</v>
      </c>
      <c r="H99" s="222">
        <f>H85+H88+H96+H97+H98</f>
        <v>89016.96338999999</v>
      </c>
      <c r="I99" s="198">
        <f>I85+I88+I96+I97+I98</f>
        <v>21056.23028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119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2" t="s">
        <v>131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3.5" customHeight="1" x14ac:dyDescent="0.25">
      <c r="B102" s="122"/>
      <c r="C102" s="202" t="s">
        <v>104</v>
      </c>
      <c r="D102" s="131"/>
      <c r="E102" s="131"/>
      <c r="F102" s="171"/>
      <c r="G102" s="171"/>
      <c r="H102" s="163"/>
      <c r="I102" s="163"/>
      <c r="J102" s="163"/>
      <c r="K102" s="124"/>
      <c r="L102" s="123"/>
      <c r="M102" s="123"/>
    </row>
    <row r="103" spans="1:13" ht="15.75" thickBot="1" x14ac:dyDescent="0.3">
      <c r="B103" s="24"/>
      <c r="C103" s="203" t="s">
        <v>118</v>
      </c>
      <c r="D103" s="203"/>
      <c r="E103" s="203"/>
      <c r="F103" s="203"/>
      <c r="G103" s="103"/>
      <c r="H103" s="103"/>
      <c r="I103" s="25"/>
      <c r="J103" s="134"/>
      <c r="K103" s="26"/>
      <c r="L103" s="123"/>
      <c r="M103" s="123"/>
    </row>
    <row r="104" spans="1:13" ht="8.25" customHeight="1" thickTop="1" x14ac:dyDescent="0.25">
      <c r="B104" s="14"/>
      <c r="C104" s="14"/>
      <c r="D104" s="14"/>
      <c r="E104" s="14"/>
      <c r="F104" s="14"/>
      <c r="G104" s="14"/>
      <c r="H104" s="14"/>
      <c r="I104" s="14"/>
      <c r="J104" s="123"/>
      <c r="K104" s="14"/>
      <c r="L104" s="123"/>
      <c r="M104" s="123"/>
    </row>
    <row r="105" spans="1:13" s="40" customFormat="1" ht="14.25" customHeight="1" thickBot="1" x14ac:dyDescent="0.3">
      <c r="A105" s="79"/>
      <c r="C105" s="63" t="s">
        <v>37</v>
      </c>
      <c r="I105" s="79"/>
      <c r="J105" s="79"/>
      <c r="L105" s="79"/>
      <c r="M105" s="79"/>
    </row>
    <row r="106" spans="1:13" ht="17.100000000000001" customHeight="1" thickTop="1" x14ac:dyDescent="0.25">
      <c r="B106" s="434" t="s">
        <v>1</v>
      </c>
      <c r="C106" s="435"/>
      <c r="D106" s="435"/>
      <c r="E106" s="435"/>
      <c r="F106" s="435"/>
      <c r="G106" s="435"/>
      <c r="H106" s="435"/>
      <c r="I106" s="435"/>
      <c r="J106" s="435"/>
      <c r="K106" s="436"/>
      <c r="L106" s="205"/>
      <c r="M106" s="205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41"/>
      <c r="I107" s="80"/>
      <c r="J107" s="80"/>
      <c r="K107" s="42"/>
      <c r="L107" s="80"/>
      <c r="M107" s="80"/>
    </row>
    <row r="108" spans="1:13" ht="14.1" customHeight="1" thickBot="1" x14ac:dyDescent="0.3">
      <c r="B108" s="2"/>
      <c r="C108" s="425" t="s">
        <v>2</v>
      </c>
      <c r="D108" s="426"/>
      <c r="E108" s="425" t="s">
        <v>20</v>
      </c>
      <c r="F108" s="426"/>
      <c r="G108" s="425" t="s">
        <v>21</v>
      </c>
      <c r="H108" s="426"/>
      <c r="I108" s="38"/>
      <c r="J108" s="156"/>
      <c r="K108" s="1"/>
      <c r="L108" s="4"/>
      <c r="M108" s="4"/>
    </row>
    <row r="109" spans="1:13" ht="15" customHeight="1" x14ac:dyDescent="0.25">
      <c r="B109" s="9"/>
      <c r="C109" s="11" t="s">
        <v>27</v>
      </c>
      <c r="D109" s="169">
        <v>156482</v>
      </c>
      <c r="E109" s="164" t="s">
        <v>5</v>
      </c>
      <c r="F109" s="242">
        <v>56470</v>
      </c>
      <c r="G109" s="165" t="s">
        <v>25</v>
      </c>
      <c r="H109" s="242">
        <v>6380</v>
      </c>
      <c r="I109" s="38"/>
      <c r="J109" s="156"/>
      <c r="K109" s="42"/>
      <c r="L109" s="80"/>
      <c r="M109" s="80"/>
    </row>
    <row r="110" spans="1:13" ht="14.1" customHeight="1" x14ac:dyDescent="0.25">
      <c r="B110" s="9"/>
      <c r="C110" s="11" t="s">
        <v>3</v>
      </c>
      <c r="D110" s="169">
        <v>12000</v>
      </c>
      <c r="E110" s="165" t="s">
        <v>6</v>
      </c>
      <c r="F110" s="169">
        <v>57996</v>
      </c>
      <c r="G110" s="165" t="s">
        <v>78</v>
      </c>
      <c r="H110" s="169">
        <v>43497</v>
      </c>
      <c r="I110" s="38"/>
      <c r="J110" s="156"/>
      <c r="K110" s="10"/>
      <c r="L110" s="118"/>
      <c r="M110" s="118"/>
    </row>
    <row r="111" spans="1:13" ht="14.1" customHeight="1" x14ac:dyDescent="0.25">
      <c r="B111" s="119"/>
      <c r="C111" s="44" t="s">
        <v>75</v>
      </c>
      <c r="D111" s="169">
        <v>3500</v>
      </c>
      <c r="E111" s="165" t="s">
        <v>38</v>
      </c>
      <c r="F111" s="169">
        <v>38155</v>
      </c>
      <c r="G111" s="165" t="s">
        <v>79</v>
      </c>
      <c r="H111" s="169">
        <v>8119</v>
      </c>
      <c r="I111" s="156"/>
      <c r="J111" s="156"/>
      <c r="K111" s="120"/>
      <c r="L111" s="118"/>
      <c r="M111" s="118"/>
    </row>
    <row r="112" spans="1:13" ht="14.1" customHeight="1" thickBot="1" x14ac:dyDescent="0.3">
      <c r="B112" s="43"/>
      <c r="C112" s="401"/>
      <c r="D112" s="399"/>
      <c r="E112" s="399" t="s">
        <v>77</v>
      </c>
      <c r="F112" s="169">
        <v>3861</v>
      </c>
      <c r="G112" s="11"/>
      <c r="H112" s="401"/>
      <c r="I112" s="38"/>
      <c r="J112" s="156"/>
      <c r="K112" s="10"/>
      <c r="L112" s="118"/>
      <c r="M112" s="118"/>
    </row>
    <row r="113" spans="2:13" ht="14.1" customHeight="1" thickBot="1" x14ac:dyDescent="0.3">
      <c r="B113" s="9"/>
      <c r="C113" s="12" t="s">
        <v>31</v>
      </c>
      <c r="D113" s="170">
        <f>D109+D110+D111</f>
        <v>171982</v>
      </c>
      <c r="E113" s="400" t="s">
        <v>7</v>
      </c>
      <c r="F113" s="170">
        <f>F109+F110+F111+F112</f>
        <v>156482</v>
      </c>
      <c r="G113" s="121" t="s">
        <v>6</v>
      </c>
      <c r="H113" s="398">
        <f>H109+H110+H111</f>
        <v>57996</v>
      </c>
      <c r="I113" s="38"/>
      <c r="J113" s="156"/>
      <c r="K113" s="10"/>
      <c r="L113" s="118"/>
      <c r="M113" s="118"/>
    </row>
    <row r="114" spans="2:13" s="16" customFormat="1" ht="12" customHeight="1" x14ac:dyDescent="0.25">
      <c r="B114" s="13"/>
      <c r="C114" s="123" t="s">
        <v>121</v>
      </c>
      <c r="D114" s="168"/>
      <c r="E114" s="168"/>
      <c r="F114" s="168"/>
      <c r="G114" s="123"/>
      <c r="H114" s="123"/>
      <c r="I114" s="14"/>
      <c r="J114" s="123"/>
      <c r="K114" s="15"/>
      <c r="L114" s="123"/>
      <c r="M114" s="123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6"/>
      <c r="K115" s="19"/>
      <c r="L115" s="118"/>
      <c r="M115" s="118"/>
    </row>
    <row r="116" spans="2:13" ht="17.100000000000001" customHeight="1" x14ac:dyDescent="0.25">
      <c r="B116" s="427" t="s">
        <v>8</v>
      </c>
      <c r="C116" s="428"/>
      <c r="D116" s="428"/>
      <c r="E116" s="428"/>
      <c r="F116" s="428"/>
      <c r="G116" s="428"/>
      <c r="H116" s="428"/>
      <c r="I116" s="428"/>
      <c r="J116" s="428"/>
      <c r="K116" s="429"/>
      <c r="L116" s="205"/>
      <c r="M116" s="205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8"/>
      <c r="K117" s="10"/>
      <c r="L117" s="118"/>
      <c r="M117" s="118"/>
    </row>
    <row r="118" spans="2:13" s="3" customFormat="1" ht="61.5" customHeight="1" thickBot="1" x14ac:dyDescent="0.3">
      <c r="B118" s="2"/>
      <c r="C118" s="218" t="s">
        <v>19</v>
      </c>
      <c r="D118" s="178" t="s">
        <v>70</v>
      </c>
      <c r="E118" s="178" t="s">
        <v>100</v>
      </c>
      <c r="F118" s="187" t="str">
        <f>F19</f>
        <v>LANDET KVANTUM UKE 10</v>
      </c>
      <c r="G118" s="194" t="str">
        <f>G19</f>
        <v>LANDET KVANTUM T.O.M UKE 10</v>
      </c>
      <c r="H118" s="194" t="str">
        <f>I19</f>
        <v>RESTKVOTER</v>
      </c>
      <c r="I118" s="195" t="str">
        <f>J19</f>
        <v>LANDET KVANTUM T.O.M. UKE 10 2019</v>
      </c>
      <c r="J118" s="4"/>
      <c r="K118" s="1"/>
      <c r="L118" s="4"/>
      <c r="M118" s="4"/>
    </row>
    <row r="119" spans="2:13" s="70" customFormat="1" ht="14.1" customHeight="1" x14ac:dyDescent="0.25">
      <c r="B119" s="9"/>
      <c r="C119" s="259" t="s">
        <v>74</v>
      </c>
      <c r="D119" s="232">
        <f t="shared" ref="D119:E119" si="7">D120+D121+D122</f>
        <v>56470</v>
      </c>
      <c r="E119" s="232">
        <f t="shared" si="7"/>
        <v>52057</v>
      </c>
      <c r="F119" s="232">
        <f t="shared" ref="F119:I119" si="8">F120+F121+F122</f>
        <v>1853.5001999999999</v>
      </c>
      <c r="G119" s="232">
        <f t="shared" si="8"/>
        <v>14907.15149</v>
      </c>
      <c r="H119" s="347">
        <f t="shared" si="8"/>
        <v>15407.15149</v>
      </c>
      <c r="I119" s="350">
        <f t="shared" si="8"/>
        <v>14049.777319999999</v>
      </c>
      <c r="J119" s="156"/>
      <c r="K119" s="128"/>
      <c r="L119" s="156"/>
      <c r="M119" s="156"/>
    </row>
    <row r="120" spans="2:13" ht="14.1" customHeight="1" x14ac:dyDescent="0.25">
      <c r="B120" s="9"/>
      <c r="C120" s="260" t="s">
        <v>12</v>
      </c>
      <c r="D120" s="244">
        <v>45176</v>
      </c>
      <c r="E120" s="244">
        <v>41220</v>
      </c>
      <c r="F120" s="244">
        <v>1853.5001999999999</v>
      </c>
      <c r="G120" s="244">
        <v>13256.07516</v>
      </c>
      <c r="H120" s="351">
        <v>13256.07516</v>
      </c>
      <c r="I120" s="352">
        <v>11713.623229999999</v>
      </c>
      <c r="J120" s="156"/>
      <c r="K120" s="128"/>
      <c r="L120" s="156"/>
      <c r="M120" s="156"/>
    </row>
    <row r="121" spans="2:13" ht="14.1" customHeight="1" x14ac:dyDescent="0.25">
      <c r="B121" s="9"/>
      <c r="C121" s="260" t="s">
        <v>11</v>
      </c>
      <c r="D121" s="244">
        <v>10794</v>
      </c>
      <c r="E121" s="244">
        <v>10337</v>
      </c>
      <c r="F121" s="244"/>
      <c r="G121" s="244">
        <v>1651.0763300000001</v>
      </c>
      <c r="H121" s="351">
        <v>1651.0763300000001</v>
      </c>
      <c r="I121" s="352">
        <v>2336.15409</v>
      </c>
      <c r="J121" s="156"/>
      <c r="K121" s="128"/>
      <c r="L121" s="156"/>
      <c r="M121" s="156"/>
    </row>
    <row r="122" spans="2:13" ht="15.75" thickBot="1" x14ac:dyDescent="0.3">
      <c r="B122" s="9"/>
      <c r="C122" s="261" t="s">
        <v>39</v>
      </c>
      <c r="D122" s="245">
        <v>500</v>
      </c>
      <c r="E122" s="245">
        <v>500</v>
      </c>
      <c r="F122" s="245"/>
      <c r="G122" s="245"/>
      <c r="H122" s="353">
        <f>E122-G122</f>
        <v>500</v>
      </c>
      <c r="I122" s="354"/>
      <c r="J122" s="156"/>
      <c r="K122" s="128"/>
      <c r="L122" s="156"/>
      <c r="M122" s="156"/>
    </row>
    <row r="123" spans="2:13" s="97" customFormat="1" ht="13.5" customHeight="1" thickBot="1" x14ac:dyDescent="0.3">
      <c r="B123" s="99"/>
      <c r="C123" s="262" t="s">
        <v>38</v>
      </c>
      <c r="D123" s="295">
        <v>38155</v>
      </c>
      <c r="E123" s="295">
        <v>34652</v>
      </c>
      <c r="F123" s="295"/>
      <c r="G123" s="295">
        <v>136.50018</v>
      </c>
      <c r="H123" s="298">
        <f>E123-G123</f>
        <v>34515.499819999997</v>
      </c>
      <c r="I123" s="300">
        <v>576.06404000000009</v>
      </c>
      <c r="J123" s="100"/>
      <c r="K123" s="128"/>
      <c r="L123" s="156"/>
      <c r="M123" s="156"/>
    </row>
    <row r="124" spans="2:13" s="70" customFormat="1" ht="14.25" customHeight="1" thickBot="1" x14ac:dyDescent="0.3">
      <c r="B124" s="9"/>
      <c r="C124" s="263" t="s">
        <v>17</v>
      </c>
      <c r="D124" s="226">
        <f>D125+D130+D133</f>
        <v>59468</v>
      </c>
      <c r="E124" s="226">
        <f>E125+E130+E133</f>
        <v>53642</v>
      </c>
      <c r="F124" s="226">
        <f>F125+F130+F133</f>
        <v>2755.1082399999996</v>
      </c>
      <c r="G124" s="226">
        <f>G133+G130+G125</f>
        <v>16377.588549999999</v>
      </c>
      <c r="H124" s="355">
        <f>H125+H130+H133</f>
        <v>37264.41145</v>
      </c>
      <c r="I124" s="356">
        <f>I125+I130+I133</f>
        <v>19089.560810000003</v>
      </c>
      <c r="J124" s="118"/>
      <c r="K124" s="128"/>
      <c r="L124" s="156"/>
      <c r="M124" s="156"/>
    </row>
    <row r="125" spans="2:13" ht="15.75" customHeight="1" x14ac:dyDescent="0.25">
      <c r="B125" s="2"/>
      <c r="C125" s="264" t="s">
        <v>85</v>
      </c>
      <c r="D125" s="377">
        <f>D126+D127+D128+D129</f>
        <v>44969</v>
      </c>
      <c r="E125" s="377">
        <f>E126+E127+E128+E129</f>
        <v>40509</v>
      </c>
      <c r="F125" s="377">
        <f>F126+F127+F128+F129</f>
        <v>1868.7811899999997</v>
      </c>
      <c r="G125" s="377">
        <f>G126+G127+G129+G128</f>
        <v>13212.647369999999</v>
      </c>
      <c r="H125" s="357">
        <f>H126+H127+H128+H129</f>
        <v>27296.352630000001</v>
      </c>
      <c r="I125" s="358">
        <f>I126+I127+I128+I129</f>
        <v>15296.968480000001</v>
      </c>
      <c r="J125" s="4"/>
      <c r="K125" s="128"/>
      <c r="L125" s="156"/>
      <c r="M125" s="156"/>
    </row>
    <row r="126" spans="2:13" s="22" customFormat="1" ht="14.1" customHeight="1" x14ac:dyDescent="0.25">
      <c r="B126" s="45"/>
      <c r="C126" s="265" t="s">
        <v>22</v>
      </c>
      <c r="D126" s="240">
        <v>11917</v>
      </c>
      <c r="E126" s="240">
        <v>12976</v>
      </c>
      <c r="F126" s="240">
        <v>419.85719</v>
      </c>
      <c r="G126" s="240">
        <v>2919.7961799999998</v>
      </c>
      <c r="H126" s="359">
        <f t="shared" ref="H126:H138" si="9">E126-G126</f>
        <v>10056.203820000001</v>
      </c>
      <c r="I126" s="360">
        <v>3016.5819499999998</v>
      </c>
      <c r="J126" s="46"/>
      <c r="K126" s="128"/>
      <c r="L126" s="156"/>
      <c r="M126" s="156"/>
    </row>
    <row r="127" spans="2:13" s="22" customFormat="1" ht="14.1" customHeight="1" x14ac:dyDescent="0.25">
      <c r="B127" s="130"/>
      <c r="C127" s="265" t="s">
        <v>23</v>
      </c>
      <c r="D127" s="240">
        <v>12852</v>
      </c>
      <c r="E127" s="240">
        <v>10724</v>
      </c>
      <c r="F127" s="240">
        <v>669.59115999999995</v>
      </c>
      <c r="G127" s="240">
        <v>4300.0840200000002</v>
      </c>
      <c r="H127" s="359">
        <f t="shared" si="9"/>
        <v>6423.9159799999998</v>
      </c>
      <c r="I127" s="360">
        <v>4965.4511199999997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5" t="s">
        <v>24</v>
      </c>
      <c r="D128" s="240">
        <v>11166</v>
      </c>
      <c r="E128" s="240">
        <v>8990</v>
      </c>
      <c r="F128" s="240">
        <v>527.13613999999995</v>
      </c>
      <c r="G128" s="240">
        <v>4061.4754699999999</v>
      </c>
      <c r="H128" s="359">
        <f t="shared" si="9"/>
        <v>4928.5245300000006</v>
      </c>
      <c r="I128" s="360">
        <v>4721.9192300000004</v>
      </c>
      <c r="J128" s="136"/>
      <c r="K128" s="128"/>
      <c r="L128" s="156"/>
      <c r="M128" s="156"/>
    </row>
    <row r="129" spans="2:13" s="22" customFormat="1" ht="14.1" customHeight="1" x14ac:dyDescent="0.25">
      <c r="B129" s="130"/>
      <c r="C129" s="265" t="s">
        <v>82</v>
      </c>
      <c r="D129" s="240">
        <v>9034</v>
      </c>
      <c r="E129" s="240">
        <v>7819</v>
      </c>
      <c r="F129" s="240">
        <v>252.19669999999999</v>
      </c>
      <c r="G129" s="240">
        <v>1931.2917</v>
      </c>
      <c r="H129" s="359">
        <f t="shared" si="9"/>
        <v>5887.7083000000002</v>
      </c>
      <c r="I129" s="360">
        <v>2593.0161800000001</v>
      </c>
      <c r="J129" s="136"/>
      <c r="K129" s="128"/>
      <c r="L129" s="156"/>
      <c r="M129" s="156"/>
    </row>
    <row r="130" spans="2:13" s="23" customFormat="1" ht="14.1" customHeight="1" x14ac:dyDescent="0.25">
      <c r="B130" s="20"/>
      <c r="C130" s="266" t="s">
        <v>18</v>
      </c>
      <c r="D130" s="233">
        <f>D132+D131</f>
        <v>6380</v>
      </c>
      <c r="E130" s="233">
        <v>5924</v>
      </c>
      <c r="F130" s="233">
        <v>607.32600000000002</v>
      </c>
      <c r="G130" s="233">
        <v>1624.40014</v>
      </c>
      <c r="H130" s="361">
        <f t="shared" si="9"/>
        <v>4299.5998600000003</v>
      </c>
      <c r="I130" s="362">
        <v>2102.54394</v>
      </c>
      <c r="J130" s="39"/>
      <c r="K130" s="128"/>
      <c r="L130" s="156"/>
      <c r="M130" s="156"/>
    </row>
    <row r="131" spans="2:13" ht="14.1" customHeight="1" x14ac:dyDescent="0.25">
      <c r="B131" s="9"/>
      <c r="C131" s="265" t="s">
        <v>40</v>
      </c>
      <c r="D131" s="240">
        <v>5880</v>
      </c>
      <c r="E131" s="240">
        <f>E130-500</f>
        <v>5424</v>
      </c>
      <c r="F131" s="240">
        <v>607.32600000000002</v>
      </c>
      <c r="G131" s="240">
        <v>1615.06594</v>
      </c>
      <c r="H131" s="359">
        <f t="shared" si="9"/>
        <v>3808.93406</v>
      </c>
      <c r="I131" s="360">
        <v>2090.3840399999999</v>
      </c>
      <c r="J131" s="118"/>
      <c r="K131" s="128"/>
      <c r="L131" s="156"/>
      <c r="M131" s="156"/>
    </row>
    <row r="132" spans="2:13" ht="14.1" customHeight="1" x14ac:dyDescent="0.25">
      <c r="B132" s="20"/>
      <c r="C132" s="265" t="s">
        <v>41</v>
      </c>
      <c r="D132" s="240">
        <v>500</v>
      </c>
      <c r="E132" s="240">
        <v>500</v>
      </c>
      <c r="F132" s="240">
        <f>F130-F131</f>
        <v>0</v>
      </c>
      <c r="G132" s="240">
        <f>G130-G131</f>
        <v>9.3342000000000098</v>
      </c>
      <c r="H132" s="359">
        <f t="shared" si="9"/>
        <v>490.66579999999999</v>
      </c>
      <c r="I132" s="360">
        <f>I130-I131</f>
        <v>12.159900000000107</v>
      </c>
      <c r="J132" s="39"/>
      <c r="K132" s="128"/>
      <c r="L132" s="156"/>
      <c r="M132" s="156"/>
    </row>
    <row r="133" spans="2:13" ht="15.75" thickBot="1" x14ac:dyDescent="0.3">
      <c r="B133" s="9"/>
      <c r="C133" s="267" t="s">
        <v>79</v>
      </c>
      <c r="D133" s="257">
        <v>8119</v>
      </c>
      <c r="E133" s="257">
        <v>7209</v>
      </c>
      <c r="F133" s="257">
        <v>279.00105000000002</v>
      </c>
      <c r="G133" s="257">
        <v>1540.5410400000001</v>
      </c>
      <c r="H133" s="363">
        <f t="shared" si="9"/>
        <v>5668.4589599999999</v>
      </c>
      <c r="I133" s="364">
        <v>1690.0483899999999</v>
      </c>
      <c r="J133" s="118"/>
      <c r="K133" s="128"/>
      <c r="L133" s="156"/>
      <c r="M133" s="156"/>
    </row>
    <row r="134" spans="2:13" s="70" customFormat="1" ht="15.75" thickBot="1" x14ac:dyDescent="0.3">
      <c r="B134" s="9"/>
      <c r="C134" s="263" t="s">
        <v>13</v>
      </c>
      <c r="D134" s="226">
        <v>139</v>
      </c>
      <c r="E134" s="226">
        <f>D134</f>
        <v>139</v>
      </c>
      <c r="F134" s="226">
        <v>1.09955</v>
      </c>
      <c r="G134" s="226">
        <v>7.75725</v>
      </c>
      <c r="H134" s="378">
        <f t="shared" si="9"/>
        <v>131.24275</v>
      </c>
      <c r="I134" s="379">
        <v>6.0142499999999997</v>
      </c>
      <c r="J134" s="118"/>
      <c r="K134" s="128"/>
      <c r="L134" s="156"/>
      <c r="M134" s="156"/>
    </row>
    <row r="135" spans="2:13" s="70" customFormat="1" ht="15.75" thickBot="1" x14ac:dyDescent="0.3">
      <c r="B135" s="9"/>
      <c r="C135" s="268" t="s">
        <v>42</v>
      </c>
      <c r="D135" s="296">
        <v>250</v>
      </c>
      <c r="E135" s="296">
        <v>250</v>
      </c>
      <c r="F135" s="296"/>
      <c r="G135" s="296">
        <v>11.622999999999999</v>
      </c>
      <c r="H135" s="299">
        <f t="shared" si="9"/>
        <v>238.37700000000001</v>
      </c>
      <c r="I135" s="301">
        <v>21.2</v>
      </c>
      <c r="J135" s="118"/>
      <c r="K135" s="128"/>
      <c r="L135" s="156"/>
      <c r="M135" s="156"/>
    </row>
    <row r="136" spans="2:13" s="70" customFormat="1" ht="18" thickBot="1" x14ac:dyDescent="0.3">
      <c r="B136" s="9"/>
      <c r="C136" s="268" t="s">
        <v>65</v>
      </c>
      <c r="D136" s="226">
        <v>2000</v>
      </c>
      <c r="E136" s="226">
        <v>2000</v>
      </c>
      <c r="F136" s="226">
        <v>14</v>
      </c>
      <c r="G136" s="226">
        <v>2000</v>
      </c>
      <c r="H136" s="230">
        <f>E136-G136</f>
        <v>0</v>
      </c>
      <c r="I136" s="231">
        <v>69.555480000000003</v>
      </c>
      <c r="J136" s="156"/>
      <c r="K136" s="128"/>
      <c r="L136" s="156"/>
      <c r="M136" s="156"/>
    </row>
    <row r="137" spans="2:13" s="70" customFormat="1" ht="15.75" thickBot="1" x14ac:dyDescent="0.3">
      <c r="B137" s="9"/>
      <c r="C137" s="219" t="s">
        <v>14</v>
      </c>
      <c r="D137" s="225"/>
      <c r="E137" s="225"/>
      <c r="F137" s="225">
        <v>10</v>
      </c>
      <c r="G137" s="225">
        <v>435</v>
      </c>
      <c r="H137" s="234">
        <f t="shared" si="9"/>
        <v>-435</v>
      </c>
      <c r="I137" s="297">
        <v>422</v>
      </c>
      <c r="J137" s="118"/>
      <c r="K137" s="128"/>
      <c r="L137" s="156"/>
      <c r="M137" s="156"/>
    </row>
    <row r="138" spans="2:13" s="3" customFormat="1" ht="16.5" thickBot="1" x14ac:dyDescent="0.3">
      <c r="B138" s="2"/>
      <c r="C138" s="32" t="s">
        <v>9</v>
      </c>
      <c r="D138" s="186">
        <f>D119+D123+D124+D134+D135+D136</f>
        <v>156482</v>
      </c>
      <c r="E138" s="186">
        <f>E119+E123+E124+E134+E135+E136</f>
        <v>142740</v>
      </c>
      <c r="F138" s="186">
        <f>F119+F123+F124+F134+F135+F136+F137</f>
        <v>4633.7079899999999</v>
      </c>
      <c r="G138" s="186">
        <f>G119+G123+G124+G134+G135+G136+G137</f>
        <v>33875.620469999994</v>
      </c>
      <c r="H138" s="200">
        <f t="shared" si="9"/>
        <v>108864.37953000001</v>
      </c>
      <c r="I138" s="198">
        <f>I119+I122+I123+I124+I134+I135+I136+I137</f>
        <v>34234.171900000001</v>
      </c>
      <c r="J138" s="172"/>
      <c r="K138" s="128"/>
      <c r="L138" s="156"/>
      <c r="M138" s="156"/>
    </row>
    <row r="139" spans="2:13" s="3" customFormat="1" ht="14.25" customHeight="1" x14ac:dyDescent="0.25">
      <c r="B139" s="2"/>
      <c r="C139" s="366" t="s">
        <v>95</v>
      </c>
      <c r="D139" s="34"/>
      <c r="E139" s="34"/>
      <c r="F139" s="34"/>
      <c r="G139" s="34"/>
      <c r="H139" s="172"/>
      <c r="I139" s="172"/>
      <c r="J139" s="172"/>
      <c r="K139" s="1"/>
      <c r="L139" s="4"/>
      <c r="M139" s="4"/>
    </row>
    <row r="140" spans="2:13" s="3" customFormat="1" ht="14.25" customHeight="1" x14ac:dyDescent="0.25">
      <c r="B140" s="2"/>
      <c r="C140" s="123" t="s">
        <v>122</v>
      </c>
      <c r="D140" s="34"/>
      <c r="E140" s="34"/>
      <c r="F140" s="34"/>
      <c r="G140" s="34"/>
      <c r="H140" s="172"/>
      <c r="I140" s="4"/>
      <c r="J140" s="4"/>
      <c r="K140" s="68"/>
      <c r="L140" s="4"/>
      <c r="M140" s="4"/>
    </row>
    <row r="141" spans="2:13" s="3" customFormat="1" ht="14.25" customHeight="1" x14ac:dyDescent="0.25">
      <c r="B141" s="117"/>
      <c r="C141" s="202" t="s">
        <v>132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5" thickBot="1" x14ac:dyDescent="0.3">
      <c r="B142" s="35"/>
      <c r="C142" s="134" t="s">
        <v>103</v>
      </c>
      <c r="D142" s="206"/>
      <c r="E142" s="206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25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35">
      <c r="B146" s="118"/>
      <c r="C146" s="216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">
      <c r="B147" s="210"/>
      <c r="C147" s="211"/>
      <c r="D147" s="212"/>
      <c r="E147" s="212"/>
      <c r="F147" s="212"/>
      <c r="G147" s="212"/>
      <c r="H147" s="213"/>
      <c r="I147" s="213"/>
      <c r="J147" s="213"/>
      <c r="K147" s="214"/>
      <c r="L147" s="118"/>
      <c r="M147" s="118"/>
    </row>
    <row r="148" spans="2:13" ht="12" customHeight="1" thickBot="1" x14ac:dyDescent="0.3">
      <c r="B148" s="119"/>
      <c r="C148" s="417" t="s">
        <v>2</v>
      </c>
      <c r="D148" s="418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25">
      <c r="B149" s="119"/>
      <c r="C149" s="269" t="s">
        <v>55</v>
      </c>
      <c r="D149" s="270">
        <v>36219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25">
      <c r="B150" s="119"/>
      <c r="C150" s="272" t="s">
        <v>67</v>
      </c>
      <c r="D150" s="273">
        <v>13055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">
      <c r="B151" s="119"/>
      <c r="C151" s="274" t="s">
        <v>68</v>
      </c>
      <c r="D151" s="273">
        <v>6586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2:13" ht="16.5" thickBot="1" x14ac:dyDescent="0.3">
      <c r="B152" s="119"/>
      <c r="C152" s="275" t="s">
        <v>31</v>
      </c>
      <c r="D152" s="276">
        <f>D149+D150+D151</f>
        <v>55860</v>
      </c>
      <c r="E152" s="271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25">
      <c r="B153" s="119"/>
      <c r="C153" s="277" t="s">
        <v>123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25">
      <c r="B154" s="119"/>
      <c r="C154" s="277" t="s">
        <v>124</v>
      </c>
      <c r="D154" s="278"/>
      <c r="E154" s="278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25">
      <c r="B155" s="119"/>
      <c r="C155" s="123" t="s">
        <v>125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.75" thickBot="1" x14ac:dyDescent="0.3">
      <c r="B157" s="119"/>
      <c r="C157" s="106" t="s">
        <v>19</v>
      </c>
      <c r="D157" s="113" t="s">
        <v>20</v>
      </c>
      <c r="E157" s="69" t="str">
        <f>F19</f>
        <v>LANDET KVANTUM UKE 10</v>
      </c>
      <c r="F157" s="69" t="str">
        <f>G19</f>
        <v>LANDET KVANTUM T.O.M UKE 10</v>
      </c>
      <c r="G157" s="69" t="str">
        <f>I19</f>
        <v>RESTKVOTER</v>
      </c>
      <c r="H157" s="92" t="str">
        <f>J19</f>
        <v>LANDET KVANTUM T.O.M. UKE 10 2019</v>
      </c>
      <c r="I157" s="118"/>
      <c r="J157" s="118"/>
      <c r="K157" s="120"/>
      <c r="L157" s="118"/>
      <c r="M157" s="118"/>
    </row>
    <row r="158" spans="2:13" ht="15" customHeight="1" thickBot="1" x14ac:dyDescent="0.3">
      <c r="B158" s="119"/>
      <c r="C158" s="111" t="s">
        <v>5</v>
      </c>
      <c r="D158" s="183">
        <v>36085</v>
      </c>
      <c r="E158" s="183">
        <v>379.00639999999999</v>
      </c>
      <c r="F158" s="183">
        <v>1282.7292</v>
      </c>
      <c r="G158" s="183">
        <f>D158-F158</f>
        <v>34802.270799999998</v>
      </c>
      <c r="H158" s="220">
        <v>1924.44127</v>
      </c>
      <c r="I158" s="118"/>
      <c r="J158" s="118"/>
      <c r="K158" s="120"/>
      <c r="L158" s="118"/>
      <c r="M158" s="118"/>
    </row>
    <row r="159" spans="2:13" ht="15" customHeight="1" thickBot="1" x14ac:dyDescent="0.3">
      <c r="B159" s="119"/>
      <c r="C159" s="114" t="s">
        <v>41</v>
      </c>
      <c r="D159" s="183">
        <v>100</v>
      </c>
      <c r="E159" s="183">
        <v>1.7225999999999999</v>
      </c>
      <c r="F159" s="183">
        <v>2.8705699999999998</v>
      </c>
      <c r="G159" s="183">
        <f>D159-F159</f>
        <v>97.129429999999999</v>
      </c>
      <c r="H159" s="220">
        <v>1.704</v>
      </c>
      <c r="I159" s="118"/>
      <c r="J159" s="118"/>
      <c r="K159" s="120"/>
      <c r="L159" s="118"/>
      <c r="M159" s="118"/>
    </row>
    <row r="160" spans="2:13" ht="15" customHeight="1" thickBot="1" x14ac:dyDescent="0.3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1"/>
      <c r="I160" s="118"/>
      <c r="J160" s="118"/>
      <c r="K160" s="120"/>
      <c r="L160" s="118"/>
      <c r="M160" s="118"/>
    </row>
    <row r="161" spans="1:13" ht="15" customHeight="1" thickBot="1" x14ac:dyDescent="0.3">
      <c r="A161" s="118"/>
      <c r="B161" s="119"/>
      <c r="C161" s="112" t="s">
        <v>52</v>
      </c>
      <c r="D161" s="185">
        <f>SUM(D158:D160)</f>
        <v>36219</v>
      </c>
      <c r="E161" s="185">
        <f>SUM(E158:E160)</f>
        <v>380.72899999999998</v>
      </c>
      <c r="F161" s="185">
        <f>SUM(F158:F160)</f>
        <v>1285.59977</v>
      </c>
      <c r="G161" s="185">
        <f>D161-F161</f>
        <v>34933.400229999999</v>
      </c>
      <c r="H161" s="207">
        <f>SUM(H158:H160)</f>
        <v>1926.14527</v>
      </c>
      <c r="I161" s="118"/>
      <c r="J161" s="118"/>
      <c r="K161" s="120"/>
      <c r="L161" s="118"/>
      <c r="M161" s="118"/>
    </row>
    <row r="162" spans="1:13" ht="21" customHeight="1" thickBot="1" x14ac:dyDescent="0.3">
      <c r="B162" s="153"/>
      <c r="C162" s="134" t="s">
        <v>64</v>
      </c>
      <c r="D162" s="154"/>
      <c r="E162" s="154"/>
      <c r="F162" s="209"/>
      <c r="G162" s="209"/>
      <c r="H162" s="209"/>
      <c r="I162" s="209"/>
      <c r="J162" s="154"/>
      <c r="K162" s="155"/>
      <c r="L162" s="118"/>
    </row>
    <row r="163" spans="1:13" s="40" customFormat="1" ht="30" customHeight="1" thickTop="1" thickBot="1" x14ac:dyDescent="0.35">
      <c r="A163" s="79"/>
      <c r="B163" s="48"/>
      <c r="C163" s="215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25">
      <c r="B164" s="422" t="s">
        <v>1</v>
      </c>
      <c r="C164" s="423"/>
      <c r="D164" s="423"/>
      <c r="E164" s="423"/>
      <c r="F164" s="423"/>
      <c r="G164" s="423"/>
      <c r="H164" s="423"/>
      <c r="I164" s="423"/>
      <c r="J164" s="423"/>
      <c r="K164" s="424"/>
      <c r="L164" s="190"/>
      <c r="M164" s="190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">
      <c r="B166" s="29"/>
      <c r="C166" s="417" t="s">
        <v>2</v>
      </c>
      <c r="D166" s="418"/>
      <c r="E166" s="417" t="s">
        <v>53</v>
      </c>
      <c r="F166" s="418"/>
      <c r="G166" s="417" t="s">
        <v>54</v>
      </c>
      <c r="H166" s="418"/>
      <c r="I166" s="83"/>
      <c r="J166" s="83"/>
      <c r="K166" s="30"/>
      <c r="L166" s="143"/>
      <c r="M166" s="143"/>
    </row>
    <row r="167" spans="1:13" ht="14.25" customHeight="1" x14ac:dyDescent="0.25">
      <c r="B167" s="49"/>
      <c r="C167" s="269" t="s">
        <v>55</v>
      </c>
      <c r="D167" s="279">
        <v>40823</v>
      </c>
      <c r="E167" s="280" t="s">
        <v>5</v>
      </c>
      <c r="F167" s="281">
        <v>27313</v>
      </c>
      <c r="G167" s="272" t="s">
        <v>12</v>
      </c>
      <c r="H167" s="101">
        <v>16288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2" t="s">
        <v>44</v>
      </c>
      <c r="D168" s="282">
        <v>38310</v>
      </c>
      <c r="E168" s="283" t="s">
        <v>45</v>
      </c>
      <c r="F168" s="284">
        <v>8000</v>
      </c>
      <c r="G168" s="272" t="s">
        <v>11</v>
      </c>
      <c r="H168" s="101">
        <v>4239</v>
      </c>
      <c r="I168" s="83"/>
      <c r="J168" s="83"/>
      <c r="K168" s="31"/>
      <c r="L168" s="151"/>
      <c r="M168" s="151"/>
    </row>
    <row r="169" spans="1:13" ht="14.25" customHeight="1" x14ac:dyDescent="0.25">
      <c r="B169" s="49"/>
      <c r="C169" s="272"/>
      <c r="D169" s="282"/>
      <c r="E169" s="283" t="s">
        <v>38</v>
      </c>
      <c r="F169" s="284">
        <v>5500</v>
      </c>
      <c r="G169" s="272" t="s">
        <v>46</v>
      </c>
      <c r="H169" s="101">
        <v>5224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272"/>
      <c r="D170" s="282"/>
      <c r="E170" s="283"/>
      <c r="F170" s="284"/>
      <c r="G170" s="272" t="s">
        <v>47</v>
      </c>
      <c r="H170" s="101">
        <v>1561</v>
      </c>
      <c r="I170" s="83"/>
      <c r="J170" s="83"/>
      <c r="K170" s="51"/>
      <c r="L170" s="191"/>
      <c r="M170" s="191"/>
    </row>
    <row r="171" spans="1:13" ht="14.1" customHeight="1" thickBot="1" x14ac:dyDescent="0.3">
      <c r="B171" s="49"/>
      <c r="C171" s="52" t="s">
        <v>31</v>
      </c>
      <c r="D171" s="285">
        <f>SUM(D167:D170)</f>
        <v>79133</v>
      </c>
      <c r="E171" s="286" t="s">
        <v>57</v>
      </c>
      <c r="F171" s="285">
        <f>F167+F168+F169</f>
        <v>40813</v>
      </c>
      <c r="G171" s="52" t="s">
        <v>5</v>
      </c>
      <c r="H171" s="102">
        <f>SUM(H167:H170)</f>
        <v>27312</v>
      </c>
      <c r="I171" s="83"/>
      <c r="J171" s="83"/>
      <c r="K171" s="51"/>
      <c r="L171" s="191"/>
      <c r="M171" s="191"/>
    </row>
    <row r="172" spans="1:13" ht="12.95" customHeight="1" x14ac:dyDescent="0.25">
      <c r="B172" s="49"/>
      <c r="C172" s="254" t="s">
        <v>92</v>
      </c>
      <c r="D172" s="283"/>
      <c r="E172" s="283"/>
      <c r="F172" s="283"/>
      <c r="G172" s="84"/>
      <c r="H172" s="50"/>
      <c r="I172" s="83"/>
      <c r="J172" s="83"/>
      <c r="K172" s="51"/>
      <c r="L172" s="191"/>
      <c r="M172" s="191"/>
    </row>
    <row r="173" spans="1:13" s="6" customFormat="1" ht="12.95" customHeight="1" x14ac:dyDescent="0.25">
      <c r="B173" s="49"/>
      <c r="C173" s="287" t="s">
        <v>97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25">
      <c r="B175" s="419" t="s">
        <v>8</v>
      </c>
      <c r="C175" s="420"/>
      <c r="D175" s="420"/>
      <c r="E175" s="420"/>
      <c r="F175" s="420"/>
      <c r="G175" s="420"/>
      <c r="H175" s="420"/>
      <c r="I175" s="420"/>
      <c r="J175" s="420"/>
      <c r="K175" s="421"/>
      <c r="L175" s="190"/>
      <c r="M175" s="190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8" thickBot="1" x14ac:dyDescent="0.3">
      <c r="A177" s="3"/>
      <c r="B177" s="29"/>
      <c r="C177" s="106" t="s">
        <v>19</v>
      </c>
      <c r="D177" s="178" t="s">
        <v>70</v>
      </c>
      <c r="E177" s="178" t="s">
        <v>101</v>
      </c>
      <c r="F177" s="223" t="str">
        <f>F19</f>
        <v>LANDET KVANTUM UKE 10</v>
      </c>
      <c r="G177" s="69" t="str">
        <f>G19</f>
        <v>LANDET KVANTUM T.O.M UKE 10</v>
      </c>
      <c r="H177" s="69" t="str">
        <f>I19</f>
        <v>RESTKVOTER</v>
      </c>
      <c r="I177" s="92" t="str">
        <f>J19</f>
        <v>LANDET KVANTUM T.O.M. UKE 10 2019</v>
      </c>
      <c r="J177" s="143"/>
      <c r="K177" s="30"/>
      <c r="L177" s="143"/>
      <c r="M177" s="143"/>
    </row>
    <row r="178" spans="1:13" ht="14.1" customHeight="1" x14ac:dyDescent="0.25">
      <c r="B178" s="49"/>
      <c r="C178" s="107" t="s">
        <v>16</v>
      </c>
      <c r="D178" s="227">
        <f t="shared" ref="D178" si="10">D179+D180+D181+D182</f>
        <v>27212</v>
      </c>
      <c r="E178" s="227">
        <f t="shared" ref="E178:H178" si="11">E179+E180+E181+E182</f>
        <v>30289</v>
      </c>
      <c r="F178" s="227">
        <f>F179+F180+F181+F182</f>
        <v>271.24329999999998</v>
      </c>
      <c r="G178" s="227">
        <f t="shared" si="11"/>
        <v>1314.0478300000002</v>
      </c>
      <c r="H178" s="305">
        <f t="shared" si="11"/>
        <v>28974.95217</v>
      </c>
      <c r="I178" s="310">
        <f>I179+I180+I181+I182</f>
        <v>4728.0000200000004</v>
      </c>
      <c r="J178" s="80"/>
      <c r="K178" s="57"/>
      <c r="L178" s="192"/>
      <c r="M178" s="192"/>
    </row>
    <row r="179" spans="1:13" ht="14.1" customHeight="1" x14ac:dyDescent="0.25">
      <c r="B179" s="49"/>
      <c r="C179" s="294" t="s">
        <v>72</v>
      </c>
      <c r="D179" s="288">
        <v>16288</v>
      </c>
      <c r="E179" s="288">
        <v>18521</v>
      </c>
      <c r="F179" s="288">
        <v>221.23750000000001</v>
      </c>
      <c r="G179" s="288">
        <v>826.20555999999999</v>
      </c>
      <c r="H179" s="303">
        <f t="shared" ref="H179:H184" si="12">E179-G179</f>
        <v>17694.794440000001</v>
      </c>
      <c r="I179" s="308">
        <v>4103.9098599999998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11</v>
      </c>
      <c r="D180" s="288">
        <v>4239</v>
      </c>
      <c r="E180" s="288">
        <v>4820</v>
      </c>
      <c r="F180" s="288"/>
      <c r="G180" s="288">
        <v>162.56025</v>
      </c>
      <c r="H180" s="303">
        <f t="shared" si="12"/>
        <v>4657.4397499999995</v>
      </c>
      <c r="I180" s="308">
        <v>101.2122</v>
      </c>
      <c r="J180" s="80"/>
      <c r="K180" s="57"/>
      <c r="L180" s="192"/>
      <c r="M180" s="192"/>
    </row>
    <row r="181" spans="1:13" ht="14.1" customHeight="1" x14ac:dyDescent="0.25">
      <c r="B181" s="49"/>
      <c r="C181" s="108" t="s">
        <v>47</v>
      </c>
      <c r="D181" s="288">
        <v>1561</v>
      </c>
      <c r="E181" s="288">
        <v>1617</v>
      </c>
      <c r="F181" s="288">
        <v>47.811</v>
      </c>
      <c r="G181" s="288">
        <v>297.63661999999999</v>
      </c>
      <c r="H181" s="303">
        <f t="shared" si="12"/>
        <v>1319.36338</v>
      </c>
      <c r="I181" s="308">
        <v>482.04235999999997</v>
      </c>
      <c r="J181" s="80"/>
      <c r="K181" s="57"/>
      <c r="L181" s="192"/>
      <c r="M181" s="192"/>
    </row>
    <row r="182" spans="1:13" ht="14.1" customHeight="1" thickBot="1" x14ac:dyDescent="0.3">
      <c r="B182" s="49"/>
      <c r="C182" s="390" t="s">
        <v>106</v>
      </c>
      <c r="D182" s="391">
        <v>5124</v>
      </c>
      <c r="E182" s="391">
        <v>5331</v>
      </c>
      <c r="F182" s="391">
        <v>2.1947999999999999</v>
      </c>
      <c r="G182" s="391">
        <v>27.645399999999999</v>
      </c>
      <c r="H182" s="392">
        <f t="shared" si="12"/>
        <v>5303.3545999999997</v>
      </c>
      <c r="I182" s="393">
        <v>40.835599999999999</v>
      </c>
      <c r="J182" s="80"/>
      <c r="K182" s="57"/>
      <c r="L182" s="192"/>
      <c r="M182" s="192"/>
    </row>
    <row r="183" spans="1:13" ht="14.1" customHeight="1" thickBot="1" x14ac:dyDescent="0.3">
      <c r="B183" s="49"/>
      <c r="C183" s="111" t="s">
        <v>38</v>
      </c>
      <c r="D183" s="289">
        <v>5500</v>
      </c>
      <c r="E183" s="289">
        <v>5500</v>
      </c>
      <c r="F183" s="289"/>
      <c r="G183" s="289">
        <v>1.1830000000000001</v>
      </c>
      <c r="H183" s="307">
        <f t="shared" si="12"/>
        <v>5498.817</v>
      </c>
      <c r="I183" s="416">
        <v>37.339860000000002</v>
      </c>
      <c r="J183" s="80"/>
      <c r="K183" s="57"/>
      <c r="L183" s="192"/>
      <c r="M183" s="192"/>
    </row>
    <row r="184" spans="1:13" ht="14.1" customHeight="1" x14ac:dyDescent="0.25">
      <c r="B184" s="49"/>
      <c r="C184" s="107" t="s">
        <v>17</v>
      </c>
      <c r="D184" s="227">
        <v>8000</v>
      </c>
      <c r="E184" s="227">
        <v>8000</v>
      </c>
      <c r="F184" s="227">
        <f>F185+F186</f>
        <v>80.590249999999997</v>
      </c>
      <c r="G184" s="227">
        <f>G185+G186</f>
        <v>1212.4313300000001</v>
      </c>
      <c r="H184" s="305">
        <f t="shared" si="12"/>
        <v>6787.5686699999997</v>
      </c>
      <c r="I184" s="310">
        <f>I185+I186</f>
        <v>974.72938999999997</v>
      </c>
      <c r="J184" s="80"/>
      <c r="K184" s="57"/>
      <c r="L184" s="192"/>
      <c r="M184" s="192"/>
    </row>
    <row r="185" spans="1:13" ht="14.1" customHeight="1" x14ac:dyDescent="0.25">
      <c r="B185" s="49"/>
      <c r="C185" s="108" t="s">
        <v>29</v>
      </c>
      <c r="D185" s="288"/>
      <c r="E185" s="288"/>
      <c r="F185" s="288"/>
      <c r="G185" s="288">
        <v>290.21832000000001</v>
      </c>
      <c r="H185" s="303"/>
      <c r="I185" s="308">
        <v>156.66564</v>
      </c>
      <c r="J185" s="80"/>
      <c r="K185" s="57"/>
      <c r="L185" s="192"/>
      <c r="M185" s="192"/>
    </row>
    <row r="186" spans="1:13" ht="14.1" customHeight="1" thickBot="1" x14ac:dyDescent="0.3">
      <c r="B186" s="49"/>
      <c r="C186" s="110" t="s">
        <v>48</v>
      </c>
      <c r="D186" s="229"/>
      <c r="E186" s="229"/>
      <c r="F186" s="229">
        <v>80.590249999999997</v>
      </c>
      <c r="G186" s="229">
        <v>922.21301000000005</v>
      </c>
      <c r="H186" s="306"/>
      <c r="I186" s="311">
        <v>818.06375000000003</v>
      </c>
      <c r="J186" s="83"/>
      <c r="K186" s="57"/>
      <c r="L186" s="192"/>
      <c r="M186" s="192"/>
    </row>
    <row r="187" spans="1:13" ht="14.1" customHeight="1" thickBot="1" x14ac:dyDescent="0.3">
      <c r="B187" s="49"/>
      <c r="C187" s="111" t="s">
        <v>13</v>
      </c>
      <c r="D187" s="289">
        <v>10</v>
      </c>
      <c r="E187" s="289">
        <v>10</v>
      </c>
      <c r="F187" s="289"/>
      <c r="G187" s="289">
        <v>0.36299999999999999</v>
      </c>
      <c r="H187" s="307">
        <f>E187-G187</f>
        <v>9.6370000000000005</v>
      </c>
      <c r="I187" s="312">
        <v>0.24315000000000001</v>
      </c>
      <c r="J187" s="80"/>
      <c r="K187" s="57"/>
      <c r="L187" s="192"/>
      <c r="M187" s="192"/>
    </row>
    <row r="188" spans="1:13" ht="14.1" customHeight="1" thickBot="1" x14ac:dyDescent="0.3">
      <c r="B188" s="49"/>
      <c r="C188" s="109" t="s">
        <v>49</v>
      </c>
      <c r="D188" s="228"/>
      <c r="E188" s="228"/>
      <c r="F188" s="228">
        <v>1.0356000000000001</v>
      </c>
      <c r="G188" s="228">
        <v>16.64716</v>
      </c>
      <c r="H188" s="304">
        <f>E188-G188</f>
        <v>-16.64716</v>
      </c>
      <c r="I188" s="309">
        <v>14.609349999999999</v>
      </c>
      <c r="J188" s="80"/>
      <c r="K188" s="57"/>
      <c r="L188" s="192"/>
      <c r="M188" s="192"/>
    </row>
    <row r="189" spans="1:13" ht="16.5" thickBot="1" x14ac:dyDescent="0.3">
      <c r="A189" s="3"/>
      <c r="B189" s="29"/>
      <c r="C189" s="112" t="s">
        <v>9</v>
      </c>
      <c r="D189" s="186">
        <f>D178+D183+D184+D187</f>
        <v>40722</v>
      </c>
      <c r="E189" s="186">
        <f>E178+E183+E184+E187</f>
        <v>43799</v>
      </c>
      <c r="F189" s="186">
        <f>F178+F183+F184+F187+F188</f>
        <v>352.86914999999993</v>
      </c>
      <c r="G189" s="186">
        <f>G178+G183+G184+G187+G188</f>
        <v>2544.6723200000001</v>
      </c>
      <c r="H189" s="200">
        <f>H178+H183+H184+H187+H188</f>
        <v>41254.327680000002</v>
      </c>
      <c r="I189" s="198">
        <f>I178+I183+I184+I187+I188</f>
        <v>5754.9217699999999</v>
      </c>
      <c r="J189" s="177"/>
      <c r="K189" s="57"/>
      <c r="L189" s="192"/>
      <c r="M189" s="192"/>
    </row>
    <row r="190" spans="1:13" ht="14.1" customHeight="1" x14ac:dyDescent="0.25">
      <c r="A190" s="3"/>
      <c r="B190" s="29"/>
      <c r="C190" s="366" t="s">
        <v>73</v>
      </c>
      <c r="D190" s="66"/>
      <c r="E190" s="66"/>
      <c r="F190" s="66"/>
      <c r="G190" s="66"/>
      <c r="H190" s="365"/>
      <c r="I190" s="365"/>
      <c r="J190" s="143"/>
      <c r="K190" s="30"/>
      <c r="L190" s="143"/>
      <c r="M190" s="143"/>
    </row>
    <row r="191" spans="1:13" ht="14.1" customHeight="1" x14ac:dyDescent="0.25">
      <c r="A191" s="3"/>
      <c r="B191" s="142"/>
      <c r="C191" s="287" t="s">
        <v>105</v>
      </c>
      <c r="D191" s="66"/>
      <c r="E191" s="66"/>
      <c r="F191" s="66"/>
      <c r="G191" s="66"/>
      <c r="H191" s="365"/>
      <c r="I191" s="365"/>
      <c r="J191" s="143"/>
      <c r="K191" s="144"/>
      <c r="L191" s="143"/>
      <c r="M191" s="143"/>
    </row>
    <row r="192" spans="1:13" ht="15.75" thickBot="1" x14ac:dyDescent="0.3">
      <c r="B192" s="58"/>
      <c r="C192" s="415" t="s">
        <v>107</v>
      </c>
      <c r="D192" s="67"/>
      <c r="E192" s="67"/>
      <c r="F192" s="67"/>
      <c r="G192" s="67"/>
      <c r="H192" s="59"/>
      <c r="I192" s="59"/>
      <c r="J192" s="59"/>
      <c r="K192" s="60"/>
      <c r="L192" s="80"/>
      <c r="M192" s="80"/>
    </row>
    <row r="193" spans="1:13" ht="14.1" customHeight="1" thickTop="1" x14ac:dyDescent="0.25"/>
    <row r="194" spans="1:13" s="40" customFormat="1" ht="17.100000000000001" customHeight="1" thickBot="1" x14ac:dyDescent="0.3">
      <c r="A194" s="79"/>
      <c r="B194" s="81"/>
      <c r="C194" s="93" t="s">
        <v>50</v>
      </c>
      <c r="D194" s="81"/>
      <c r="E194" s="81"/>
      <c r="F194" s="81"/>
      <c r="G194" s="81"/>
      <c r="H194" s="81"/>
      <c r="I194" s="81"/>
      <c r="J194" s="81"/>
      <c r="K194" s="79"/>
      <c r="L194" s="79"/>
      <c r="M194" s="79"/>
    </row>
    <row r="195" spans="1:13" ht="17.100000000000001" customHeight="1" thickTop="1" x14ac:dyDescent="0.25">
      <c r="B195" s="422" t="s">
        <v>1</v>
      </c>
      <c r="C195" s="423"/>
      <c r="D195" s="423"/>
      <c r="E195" s="423"/>
      <c r="F195" s="423"/>
      <c r="G195" s="423"/>
      <c r="H195" s="423"/>
      <c r="I195" s="423"/>
      <c r="J195" s="423"/>
      <c r="K195" s="424"/>
      <c r="L195" s="190"/>
      <c r="M195" s="190"/>
    </row>
    <row r="196" spans="1:13" ht="6" customHeight="1" thickBot="1" x14ac:dyDescent="0.3">
      <c r="B196" s="82"/>
      <c r="C196" s="80"/>
      <c r="D196" s="80"/>
      <c r="E196" s="80"/>
      <c r="F196" s="80"/>
      <c r="G196" s="80"/>
      <c r="H196" s="80"/>
      <c r="I196" s="80"/>
      <c r="J196" s="80"/>
      <c r="K196" s="71"/>
      <c r="L196" s="118"/>
      <c r="M196" s="118"/>
    </row>
    <row r="197" spans="1:13" s="3" customFormat="1" ht="14.1" customHeight="1" thickBot="1" x14ac:dyDescent="0.3">
      <c r="B197" s="72"/>
      <c r="C197" s="417" t="s">
        <v>2</v>
      </c>
      <c r="D197" s="418"/>
      <c r="E197"/>
      <c r="F197"/>
      <c r="G197" s="73"/>
      <c r="H197" s="73"/>
      <c r="I197" s="73"/>
      <c r="J197" s="143"/>
      <c r="K197" s="68"/>
      <c r="L197" s="4"/>
      <c r="M197" s="4"/>
    </row>
    <row r="198" spans="1:13" ht="16.5" customHeight="1" x14ac:dyDescent="0.25">
      <c r="B198" s="74"/>
      <c r="C198" s="269" t="s">
        <v>71</v>
      </c>
      <c r="D198" s="270">
        <v>2120</v>
      </c>
      <c r="E198" s="290"/>
      <c r="F198" s="239"/>
      <c r="G198" s="75"/>
      <c r="H198" s="75"/>
      <c r="I198" s="75"/>
      <c r="J198" s="160"/>
      <c r="K198" s="71"/>
      <c r="L198" s="118"/>
      <c r="M198" s="118"/>
    </row>
    <row r="199" spans="1:13" ht="14.1" customHeight="1" x14ac:dyDescent="0.25">
      <c r="B199" s="74"/>
      <c r="C199" s="272" t="s">
        <v>44</v>
      </c>
      <c r="D199" s="273">
        <v>12216</v>
      </c>
      <c r="E199" s="290"/>
      <c r="F199" s="239"/>
      <c r="G199" s="75"/>
      <c r="H199" s="75"/>
      <c r="I199" s="75"/>
      <c r="J199" s="160"/>
      <c r="K199" s="71"/>
      <c r="L199" s="118"/>
      <c r="M199" s="118"/>
    </row>
    <row r="200" spans="1:13" ht="14.1" customHeight="1" thickBot="1" x14ac:dyDescent="0.3">
      <c r="B200" s="74"/>
      <c r="C200" s="274" t="s">
        <v>28</v>
      </c>
      <c r="D200" s="273">
        <v>382</v>
      </c>
      <c r="E200" s="290"/>
      <c r="F200" s="239"/>
      <c r="G200" s="88"/>
      <c r="H200" s="75"/>
      <c r="I200" s="75"/>
      <c r="J200" s="160"/>
      <c r="K200" s="71"/>
      <c r="L200" s="118"/>
      <c r="M200" s="118"/>
    </row>
    <row r="201" spans="1:13" ht="14.1" customHeight="1" thickBot="1" x14ac:dyDescent="0.3">
      <c r="B201" s="74"/>
      <c r="C201" s="275" t="s">
        <v>31</v>
      </c>
      <c r="D201" s="276">
        <f>SUM(D198:D200)</f>
        <v>14718</v>
      </c>
      <c r="E201" s="290"/>
      <c r="F201"/>
      <c r="G201" s="88"/>
      <c r="H201" s="75"/>
      <c r="I201" s="75"/>
      <c r="J201" s="160"/>
      <c r="K201" s="71"/>
      <c r="L201" s="118"/>
      <c r="M201" s="118"/>
    </row>
    <row r="202" spans="1:13" ht="13.5" customHeight="1" x14ac:dyDescent="0.25">
      <c r="B202" s="82"/>
      <c r="C202" s="291" t="s">
        <v>96</v>
      </c>
      <c r="D202" s="283"/>
      <c r="E202" s="283"/>
      <c r="F202" s="83"/>
      <c r="G202" s="84"/>
      <c r="H202" s="80"/>
      <c r="I202" s="80"/>
      <c r="J202" s="80"/>
      <c r="K202" s="71"/>
      <c r="L202" s="118"/>
      <c r="M202" s="118"/>
    </row>
    <row r="203" spans="1:13" ht="14.25" customHeight="1" x14ac:dyDescent="0.25">
      <c r="B203" s="82"/>
      <c r="C203" s="287" t="s">
        <v>126</v>
      </c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4.1" customHeight="1" thickBot="1" x14ac:dyDescent="0.3">
      <c r="B204" s="82"/>
      <c r="D204" s="84"/>
      <c r="E204" s="84"/>
      <c r="F204" s="80"/>
      <c r="G204" s="80"/>
      <c r="H204" s="80"/>
      <c r="I204" s="80"/>
      <c r="J204" s="80"/>
      <c r="K204" s="71"/>
      <c r="L204" s="118"/>
      <c r="M204" s="118"/>
    </row>
    <row r="205" spans="1:13" ht="17.100000000000001" customHeight="1" x14ac:dyDescent="0.25">
      <c r="B205" s="419" t="s">
        <v>8</v>
      </c>
      <c r="C205" s="420"/>
      <c r="D205" s="420"/>
      <c r="E205" s="420"/>
      <c r="F205" s="420"/>
      <c r="G205" s="420"/>
      <c r="H205" s="420"/>
      <c r="I205" s="420"/>
      <c r="J205" s="420"/>
      <c r="K205" s="421"/>
      <c r="L205" s="190"/>
      <c r="M205" s="190"/>
    </row>
    <row r="206" spans="1:13" ht="6" customHeight="1" thickBot="1" x14ac:dyDescent="0.3">
      <c r="B206" s="85"/>
      <c r="C206" s="86"/>
      <c r="D206" s="86"/>
      <c r="E206" s="86"/>
      <c r="F206" s="86"/>
      <c r="G206" s="86"/>
      <c r="H206" s="86"/>
      <c r="I206" s="86"/>
      <c r="J206" s="86"/>
      <c r="K206" s="87"/>
      <c r="L206" s="86"/>
      <c r="M206" s="86"/>
    </row>
    <row r="207" spans="1:13" ht="62.25" customHeight="1" thickBot="1" x14ac:dyDescent="0.3">
      <c r="B207" s="82"/>
      <c r="C207" s="106" t="s">
        <v>19</v>
      </c>
      <c r="D207" s="113" t="s">
        <v>20</v>
      </c>
      <c r="E207" s="69" t="str">
        <f>F19</f>
        <v>LANDET KVANTUM UKE 10</v>
      </c>
      <c r="F207" s="69" t="str">
        <f>G19</f>
        <v>LANDET KVANTUM T.O.M UKE 10</v>
      </c>
      <c r="G207" s="69" t="str">
        <f>I19</f>
        <v>RESTKVOTER</v>
      </c>
      <c r="H207" s="92" t="str">
        <f>J19</f>
        <v>LANDET KVANTUM T.O.M. UKE 10 2019</v>
      </c>
      <c r="I207" s="80"/>
      <c r="J207" s="80"/>
      <c r="K207" s="71"/>
      <c r="L207" s="118"/>
      <c r="M207" s="118"/>
    </row>
    <row r="208" spans="1:13" s="97" customFormat="1" ht="14.1" customHeight="1" thickBot="1" x14ac:dyDescent="0.3">
      <c r="B208" s="94"/>
      <c r="C208" s="111" t="s">
        <v>51</v>
      </c>
      <c r="D208" s="183">
        <f>D198-D209-D210</f>
        <v>700</v>
      </c>
      <c r="E208" s="183">
        <v>2.87012</v>
      </c>
      <c r="F208" s="183">
        <v>28.18873</v>
      </c>
      <c r="G208" s="183">
        <f>D208-F208</f>
        <v>671.81127000000004</v>
      </c>
      <c r="H208" s="220">
        <v>109.68353999999999</v>
      </c>
      <c r="I208" s="95"/>
      <c r="J208" s="162"/>
      <c r="K208" s="96"/>
      <c r="L208" s="100"/>
      <c r="M208" s="100"/>
    </row>
    <row r="209" spans="2:13" ht="14.1" customHeight="1" thickBot="1" x14ac:dyDescent="0.3">
      <c r="B209" s="82"/>
      <c r="C209" s="114" t="s">
        <v>45</v>
      </c>
      <c r="D209" s="183">
        <v>1370</v>
      </c>
      <c r="E209" s="183">
        <v>14.919560000000001</v>
      </c>
      <c r="F209" s="183">
        <v>339.19725</v>
      </c>
      <c r="G209" s="183">
        <f t="shared" ref="G209:G211" si="13">D209-F209</f>
        <v>1030.8027500000001</v>
      </c>
      <c r="H209" s="220">
        <v>732.82619999999997</v>
      </c>
      <c r="I209" s="105"/>
      <c r="J209" s="105"/>
      <c r="K209" s="71"/>
      <c r="L209" s="118"/>
      <c r="M209" s="118"/>
    </row>
    <row r="210" spans="2:13" s="97" customFormat="1" ht="14.1" customHeight="1" thickBot="1" x14ac:dyDescent="0.3">
      <c r="B210" s="94"/>
      <c r="C210" s="109" t="s">
        <v>36</v>
      </c>
      <c r="D210" s="184">
        <v>50</v>
      </c>
      <c r="E210" s="184"/>
      <c r="F210" s="184">
        <v>0.75907999999999998</v>
      </c>
      <c r="G210" s="183">
        <f t="shared" si="13"/>
        <v>49.240920000000003</v>
      </c>
      <c r="H210" s="221">
        <v>1.55908</v>
      </c>
      <c r="I210" s="95"/>
      <c r="J210" s="162"/>
      <c r="K210" s="96"/>
      <c r="L210" s="100"/>
      <c r="M210" s="100"/>
    </row>
    <row r="211" spans="2:13" s="97" customFormat="1" ht="14.1" customHeight="1" thickBot="1" x14ac:dyDescent="0.3">
      <c r="B211" s="89"/>
      <c r="C211" s="109" t="s">
        <v>56</v>
      </c>
      <c r="D211" s="184"/>
      <c r="E211" s="184"/>
      <c r="F211" s="184"/>
      <c r="G211" s="183">
        <f t="shared" si="13"/>
        <v>0</v>
      </c>
      <c r="H211" s="221"/>
      <c r="I211" s="90"/>
      <c r="J211" s="90"/>
      <c r="K211" s="91"/>
      <c r="L211" s="193"/>
      <c r="M211" s="193"/>
    </row>
    <row r="212" spans="2:13" ht="16.5" thickBot="1" x14ac:dyDescent="0.3">
      <c r="B212" s="82"/>
      <c r="C212" s="112" t="s">
        <v>52</v>
      </c>
      <c r="D212" s="185">
        <f>D198</f>
        <v>2120</v>
      </c>
      <c r="E212" s="185">
        <f>SUM(E208:E211)</f>
        <v>17.789680000000001</v>
      </c>
      <c r="F212" s="185">
        <f>SUM(F208:F211)</f>
        <v>368.14506</v>
      </c>
      <c r="G212" s="185">
        <f>D212-F212</f>
        <v>1751.8549399999999</v>
      </c>
      <c r="H212" s="207">
        <f>H208+H209+H210+H211</f>
        <v>844.06881999999996</v>
      </c>
      <c r="I212" s="80"/>
      <c r="J212" s="80"/>
      <c r="K212" s="71"/>
      <c r="L212" s="118"/>
      <c r="M212" s="118"/>
    </row>
    <row r="213" spans="2:13" s="70" customFormat="1" ht="9" customHeight="1" x14ac:dyDescent="0.25">
      <c r="B213" s="82"/>
      <c r="C213" s="65"/>
      <c r="D213" s="98"/>
      <c r="E213" s="98"/>
      <c r="F213" s="98"/>
      <c r="G213" s="98"/>
      <c r="H213" s="80"/>
      <c r="I213" s="80"/>
      <c r="J213" s="80"/>
      <c r="K213" s="71"/>
      <c r="L213" s="118"/>
      <c r="M213" s="118"/>
    </row>
    <row r="214" spans="2:13" ht="14.1" customHeight="1" thickBot="1" x14ac:dyDescent="0.3">
      <c r="B214" s="76"/>
      <c r="C214" s="77"/>
      <c r="D214" s="77"/>
      <c r="E214" s="77"/>
      <c r="F214" s="77"/>
      <c r="G214" s="104"/>
      <c r="H214" s="77"/>
      <c r="I214" s="77"/>
      <c r="J214" s="154"/>
      <c r="K214" s="78"/>
      <c r="L214" s="118"/>
      <c r="M214" s="118"/>
    </row>
    <row r="215" spans="2:13" ht="14.1" customHeight="1" thickTop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25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ht="14.1" customHeight="1" x14ac:dyDescent="0.25">
      <c r="B221" s="118"/>
      <c r="C221" s="118"/>
      <c r="D221" s="118"/>
      <c r="E221" s="118"/>
      <c r="F221" s="118"/>
      <c r="G221" s="156"/>
      <c r="H221" s="118"/>
      <c r="I221" s="118"/>
      <c r="J221" s="118"/>
      <c r="K221" s="118"/>
      <c r="L221" s="118"/>
      <c r="M221" s="118"/>
    </row>
    <row r="222" spans="2:13" s="79" customFormat="1" ht="17.100000000000001" customHeight="1" thickBot="1" x14ac:dyDescent="0.3">
      <c r="B222" s="81"/>
      <c r="C222" s="93" t="s">
        <v>86</v>
      </c>
      <c r="D222" s="81"/>
      <c r="E222" s="81"/>
      <c r="F222" s="81"/>
      <c r="G222" s="81"/>
      <c r="H222" s="81"/>
      <c r="I222" s="81"/>
      <c r="J222" s="81"/>
    </row>
    <row r="223" spans="2:13" ht="17.100000000000001" customHeight="1" thickTop="1" x14ac:dyDescent="0.25">
      <c r="B223" s="422" t="s">
        <v>1</v>
      </c>
      <c r="C223" s="423"/>
      <c r="D223" s="423"/>
      <c r="E223" s="423"/>
      <c r="F223" s="423"/>
      <c r="G223" s="423"/>
      <c r="H223" s="423"/>
      <c r="I223" s="423"/>
      <c r="J223" s="423"/>
      <c r="K223" s="424"/>
      <c r="L223" s="190"/>
      <c r="M223" s="190"/>
    </row>
    <row r="224" spans="2:13" ht="6" customHeight="1" thickBot="1" x14ac:dyDescent="0.3">
      <c r="B224" s="82"/>
      <c r="C224" s="80"/>
      <c r="D224" s="80"/>
      <c r="E224" s="80"/>
      <c r="F224" s="80"/>
      <c r="G224" s="80"/>
      <c r="H224" s="80"/>
      <c r="I224" s="80"/>
      <c r="J224" s="80"/>
      <c r="K224" s="120"/>
      <c r="L224" s="118"/>
      <c r="M224" s="118"/>
    </row>
    <row r="225" spans="2:13" s="3" customFormat="1" ht="14.1" customHeight="1" thickBot="1" x14ac:dyDescent="0.3">
      <c r="B225" s="142"/>
      <c r="C225" s="417" t="s">
        <v>93</v>
      </c>
      <c r="D225" s="418"/>
      <c r="E225"/>
      <c r="F225"/>
      <c r="G225" s="143"/>
      <c r="H225" s="143"/>
      <c r="I225" s="143"/>
      <c r="J225" s="143"/>
      <c r="K225" s="116"/>
      <c r="L225" s="4"/>
      <c r="M225" s="4"/>
    </row>
    <row r="226" spans="2:13" ht="16.5" customHeight="1" x14ac:dyDescent="0.25">
      <c r="B226" s="145"/>
      <c r="C226" s="269" t="s">
        <v>71</v>
      </c>
      <c r="D226" s="270">
        <v>3640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3" ht="16.5" customHeight="1" x14ac:dyDescent="0.25">
      <c r="B227" s="145"/>
      <c r="C227" s="272" t="s">
        <v>44</v>
      </c>
      <c r="D227" s="273">
        <v>2566</v>
      </c>
      <c r="E227" s="290"/>
      <c r="F227" s="239"/>
      <c r="G227" s="105"/>
      <c r="H227" s="160"/>
      <c r="I227" s="160"/>
      <c r="J227" s="160"/>
      <c r="K227" s="120"/>
      <c r="L227" s="118"/>
      <c r="M227" s="118"/>
    </row>
    <row r="228" spans="2:13" ht="14.1" customHeight="1" thickBot="1" x14ac:dyDescent="0.3">
      <c r="B228" s="145"/>
      <c r="C228" s="272" t="s">
        <v>28</v>
      </c>
      <c r="D228" s="273">
        <v>123</v>
      </c>
      <c r="E228" s="290"/>
      <c r="F228" s="239"/>
      <c r="G228" s="105"/>
      <c r="H228" s="160"/>
      <c r="I228" s="160"/>
      <c r="J228" s="160"/>
      <c r="K228" s="120"/>
      <c r="L228" s="118"/>
      <c r="M228" s="118"/>
    </row>
    <row r="229" spans="2:13" ht="14.1" customHeight="1" thickBot="1" x14ac:dyDescent="0.3">
      <c r="B229" s="145"/>
      <c r="C229" s="275" t="s">
        <v>31</v>
      </c>
      <c r="D229" s="276">
        <v>4608</v>
      </c>
      <c r="E229" s="290"/>
      <c r="F229"/>
      <c r="G229" s="88"/>
      <c r="H229" s="160"/>
      <c r="I229" s="160"/>
      <c r="J229" s="160"/>
      <c r="K229" s="120"/>
      <c r="L229" s="118"/>
      <c r="M229" s="118"/>
    </row>
    <row r="230" spans="2:13" ht="13.5" customHeight="1" x14ac:dyDescent="0.25">
      <c r="B230" s="82"/>
      <c r="C230" s="291" t="s">
        <v>109</v>
      </c>
      <c r="D230" s="283"/>
      <c r="E230" s="283"/>
      <c r="F230" s="83"/>
      <c r="G230" s="84"/>
      <c r="H230" s="80"/>
      <c r="I230" s="80"/>
      <c r="J230" s="80"/>
      <c r="K230" s="120"/>
      <c r="L230" s="118"/>
      <c r="M230" s="118"/>
    </row>
    <row r="231" spans="2:13" ht="23.25" customHeight="1" thickBot="1" x14ac:dyDescent="0.3">
      <c r="B231" s="82"/>
      <c r="C231" s="414" t="s">
        <v>108</v>
      </c>
      <c r="D231" s="84"/>
      <c r="E231" s="84"/>
      <c r="F231" s="80"/>
      <c r="G231" s="80"/>
      <c r="H231" s="80"/>
      <c r="I231" s="80"/>
      <c r="J231" s="80"/>
      <c r="K231" s="120"/>
      <c r="L231" s="118"/>
      <c r="M231" s="118"/>
    </row>
    <row r="232" spans="2:13" ht="17.100000000000001" customHeight="1" x14ac:dyDescent="0.25">
      <c r="B232" s="419" t="s">
        <v>8</v>
      </c>
      <c r="C232" s="420"/>
      <c r="D232" s="420"/>
      <c r="E232" s="420"/>
      <c r="F232" s="420"/>
      <c r="G232" s="420"/>
      <c r="H232" s="420"/>
      <c r="I232" s="420"/>
      <c r="J232" s="420"/>
      <c r="K232" s="421"/>
      <c r="L232" s="190"/>
      <c r="M232" s="190"/>
    </row>
    <row r="233" spans="2:13" ht="6" customHeight="1" thickBot="1" x14ac:dyDescent="0.3">
      <c r="B233" s="85"/>
      <c r="C233" s="86"/>
      <c r="D233" s="86"/>
      <c r="E233" s="86"/>
      <c r="F233" s="86"/>
      <c r="G233" s="86"/>
      <c r="H233" s="86"/>
      <c r="I233" s="86"/>
      <c r="J233" s="86"/>
      <c r="K233" s="87"/>
      <c r="L233" s="86"/>
      <c r="M233" s="86"/>
    </row>
    <row r="234" spans="2:13" ht="62.25" customHeight="1" thickBot="1" x14ac:dyDescent="0.3">
      <c r="B234" s="82"/>
      <c r="C234" s="403" t="s">
        <v>87</v>
      </c>
      <c r="D234" s="404" t="s">
        <v>88</v>
      </c>
      <c r="E234" s="405" t="str">
        <f>E207</f>
        <v>LANDET KVANTUM UKE 10</v>
      </c>
      <c r="F234" s="405" t="str">
        <f>F207</f>
        <v>LANDET KVANTUM T.O.M UKE 10</v>
      </c>
      <c r="G234" s="405" t="s">
        <v>62</v>
      </c>
      <c r="H234" s="406" t="str">
        <f>H207</f>
        <v>LANDET KVANTUM T.O.M. UKE 10 2019</v>
      </c>
      <c r="J234" s="80"/>
      <c r="K234" s="120"/>
      <c r="L234" s="118"/>
      <c r="M234" s="118"/>
    </row>
    <row r="235" spans="2:13" s="97" customFormat="1" ht="14.1" customHeight="1" thickBot="1" x14ac:dyDescent="0.3">
      <c r="B235" s="161"/>
      <c r="C235" s="111" t="s">
        <v>89</v>
      </c>
      <c r="D235" s="446">
        <v>2427</v>
      </c>
      <c r="E235" s="407">
        <f>SUM(E236:E237)</f>
        <v>151.98699999999999</v>
      </c>
      <c r="F235" s="407">
        <f>SUM(F236:F237)</f>
        <v>1218.9780299999998</v>
      </c>
      <c r="G235" s="446">
        <f>D235-F235</f>
        <v>1208.0219700000002</v>
      </c>
      <c r="H235" s="407">
        <f>SUM(H236:H237)</f>
        <v>946.35204999999996</v>
      </c>
      <c r="J235" s="162"/>
      <c r="K235" s="96"/>
      <c r="L235" s="100"/>
      <c r="M235" s="100"/>
    </row>
    <row r="236" spans="2:13" s="97" customFormat="1" ht="14.1" customHeight="1" thickBot="1" x14ac:dyDescent="0.3">
      <c r="B236" s="161"/>
      <c r="C236" s="408" t="s">
        <v>78</v>
      </c>
      <c r="D236" s="447"/>
      <c r="E236" s="409">
        <v>121.0235</v>
      </c>
      <c r="F236" s="409">
        <v>1046.7432899999999</v>
      </c>
      <c r="G236" s="447"/>
      <c r="H236" s="409">
        <v>774.67155000000002</v>
      </c>
      <c r="J236" s="162"/>
      <c r="K236" s="96"/>
      <c r="L236" s="100"/>
      <c r="M236" s="100"/>
    </row>
    <row r="237" spans="2:13" s="97" customFormat="1" ht="14.1" customHeight="1" thickBot="1" x14ac:dyDescent="0.3">
      <c r="B237" s="161"/>
      <c r="C237" s="408" t="s">
        <v>79</v>
      </c>
      <c r="D237" s="448"/>
      <c r="E237" s="410">
        <v>30.9635</v>
      </c>
      <c r="F237" s="410">
        <v>172.23473999999999</v>
      </c>
      <c r="G237" s="448"/>
      <c r="H237" s="410">
        <v>171.68049999999999</v>
      </c>
      <c r="J237" s="162"/>
      <c r="K237" s="96"/>
      <c r="L237" s="100"/>
      <c r="M237" s="100"/>
    </row>
    <row r="238" spans="2:13" s="97" customFormat="1" ht="14.1" customHeight="1" thickBot="1" x14ac:dyDescent="0.3">
      <c r="B238" s="161"/>
      <c r="C238" s="111" t="s">
        <v>90</v>
      </c>
      <c r="D238" s="446">
        <v>1213</v>
      </c>
      <c r="E238" s="407">
        <f>SUM(E239:E240)</f>
        <v>0</v>
      </c>
      <c r="F238" s="407">
        <f>SUM(F239:F240)</f>
        <v>0</v>
      </c>
      <c r="G238" s="446">
        <f>D238-F238</f>
        <v>1213</v>
      </c>
      <c r="H238" s="407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">
      <c r="B239" s="161"/>
      <c r="C239" s="408" t="s">
        <v>78</v>
      </c>
      <c r="D239" s="447"/>
      <c r="E239" s="409"/>
      <c r="F239" s="409"/>
      <c r="G239" s="447"/>
      <c r="H239" s="409"/>
      <c r="J239" s="162"/>
      <c r="K239" s="96"/>
      <c r="L239" s="100"/>
      <c r="M239" s="100"/>
    </row>
    <row r="240" spans="2:13" s="97" customFormat="1" ht="14.1" customHeight="1" thickBot="1" x14ac:dyDescent="0.3">
      <c r="B240" s="161"/>
      <c r="C240" s="408" t="s">
        <v>79</v>
      </c>
      <c r="D240" s="448"/>
      <c r="E240" s="410"/>
      <c r="F240" s="410"/>
      <c r="G240" s="448"/>
      <c r="H240" s="410"/>
      <c r="J240" s="162"/>
      <c r="K240" s="96"/>
      <c r="L240" s="100"/>
      <c r="M240" s="100"/>
    </row>
    <row r="241" spans="2:13" s="97" customFormat="1" ht="14.1" customHeight="1" thickBot="1" x14ac:dyDescent="0.3">
      <c r="B241" s="161"/>
      <c r="C241" s="111" t="s">
        <v>91</v>
      </c>
      <c r="D241" s="446">
        <v>0</v>
      </c>
      <c r="E241" s="407">
        <f>SUM(E242:E243)</f>
        <v>0</v>
      </c>
      <c r="F241" s="407">
        <f>SUM(F242:F243)</f>
        <v>0</v>
      </c>
      <c r="G241" s="446">
        <f>D241-F241</f>
        <v>0</v>
      </c>
      <c r="H241" s="407">
        <f>SUM(H242:H243)</f>
        <v>0</v>
      </c>
      <c r="J241" s="162"/>
      <c r="K241" s="96"/>
      <c r="L241" s="100"/>
      <c r="M241" s="100"/>
    </row>
    <row r="242" spans="2:13" s="97" customFormat="1" ht="14.1" customHeight="1" thickBot="1" x14ac:dyDescent="0.3">
      <c r="B242" s="161"/>
      <c r="C242" s="408" t="s">
        <v>78</v>
      </c>
      <c r="D242" s="447"/>
      <c r="E242" s="409"/>
      <c r="F242" s="409"/>
      <c r="G242" s="447"/>
      <c r="H242" s="409"/>
      <c r="J242" s="162"/>
      <c r="K242" s="96"/>
      <c r="L242" s="100"/>
      <c r="M242" s="100"/>
    </row>
    <row r="243" spans="2:13" s="97" customFormat="1" ht="14.1" customHeight="1" thickBot="1" x14ac:dyDescent="0.3">
      <c r="B243" s="161"/>
      <c r="C243" s="408" t="s">
        <v>79</v>
      </c>
      <c r="D243" s="448"/>
      <c r="E243" s="410"/>
      <c r="F243" s="410"/>
      <c r="G243" s="448"/>
      <c r="H243" s="410"/>
      <c r="J243" s="162"/>
      <c r="K243" s="96"/>
      <c r="L243" s="100"/>
      <c r="M243" s="100"/>
    </row>
    <row r="244" spans="2:13" s="97" customFormat="1" ht="14.1" customHeight="1" thickBot="1" x14ac:dyDescent="0.3">
      <c r="B244" s="89"/>
      <c r="C244" s="109" t="s">
        <v>56</v>
      </c>
      <c r="D244" s="411"/>
      <c r="E244" s="221"/>
      <c r="F244" s="221"/>
      <c r="G244" s="412"/>
      <c r="H244" s="221"/>
      <c r="J244" s="90"/>
      <c r="K244" s="91"/>
      <c r="L244" s="193"/>
      <c r="M244" s="193"/>
    </row>
    <row r="245" spans="2:13" ht="16.5" thickBot="1" x14ac:dyDescent="0.3">
      <c r="B245" s="82"/>
      <c r="C245" s="112" t="s">
        <v>52</v>
      </c>
      <c r="D245" s="413">
        <f>SUM(D235:D244)</f>
        <v>3640</v>
      </c>
      <c r="E245" s="185">
        <f>E235+E238+E241+E244</f>
        <v>151.98699999999999</v>
      </c>
      <c r="F245" s="185">
        <f>F235+F238+F241+F244</f>
        <v>1218.9780299999998</v>
      </c>
      <c r="G245" s="413">
        <f>SUM(G235:G244)</f>
        <v>2421.0219700000002</v>
      </c>
      <c r="H245" s="185">
        <f>H235+H238+H241+H244</f>
        <v>946.35204999999996</v>
      </c>
      <c r="J245" s="80"/>
      <c r="K245" s="120"/>
      <c r="L245" s="118"/>
      <c r="M245" s="118"/>
    </row>
    <row r="246" spans="2:13" s="70" customFormat="1" ht="9" customHeight="1" x14ac:dyDescent="0.25">
      <c r="B246" s="82"/>
      <c r="C246" s="65"/>
      <c r="D246" s="98"/>
      <c r="E246" s="98"/>
      <c r="F246" s="98"/>
      <c r="G246" s="98"/>
      <c r="H246" s="80"/>
      <c r="I246" s="80"/>
      <c r="J246" s="80"/>
      <c r="K246" s="120"/>
      <c r="L246" s="118"/>
      <c r="M246" s="118"/>
    </row>
    <row r="247" spans="2:13" ht="14.1" customHeight="1" thickBot="1" x14ac:dyDescent="0.3">
      <c r="B247" s="153"/>
      <c r="C247" s="154"/>
      <c r="D247" s="154"/>
      <c r="E247" s="154"/>
      <c r="F247" s="154"/>
      <c r="G247" s="104"/>
      <c r="H247" s="104"/>
      <c r="I247" s="154"/>
      <c r="J247" s="154"/>
      <c r="K247" s="155"/>
      <c r="L247" s="118"/>
      <c r="M247" s="118"/>
    </row>
    <row r="248" spans="2:13" ht="20.25" customHeight="1" thickTop="1" x14ac:dyDescent="0.25">
      <c r="B248" s="70"/>
      <c r="C248" s="70"/>
      <c r="D248" s="70"/>
      <c r="E248" s="70"/>
      <c r="F248" s="70"/>
      <c r="G248" s="70"/>
      <c r="H248" s="70"/>
      <c r="K248" s="70"/>
    </row>
    <row r="249" spans="2:13" ht="20.25" customHeight="1" x14ac:dyDescent="0.25"/>
    <row r="250" spans="2:13" ht="14.1" hidden="1" customHeight="1" x14ac:dyDescent="0.25"/>
    <row r="251" spans="2:13" ht="14.1" hidden="1" customHeight="1" x14ac:dyDescent="0.25"/>
    <row r="252" spans="2:13" ht="14.1" hidden="1" customHeight="1" x14ac:dyDescent="0.25">
      <c r="G252" s="64"/>
    </row>
    <row r="253" spans="2:13" ht="14.1" hidden="1" customHeight="1" x14ac:dyDescent="0.25">
      <c r="F253" s="64"/>
    </row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  <mergeCell ref="B2:K2"/>
    <mergeCell ref="B7:K7"/>
    <mergeCell ref="C9:D9"/>
    <mergeCell ref="E9:F9"/>
    <mergeCell ref="G9:H9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10
&amp;"-,Normal"&amp;11(iht. motatte landings- og sluttsedler fra fiskesalgslagene; alle tallstørrelser i hele tonn)&amp;R10.03.2020
</oddHeader>
    <oddFooter>&amp;LFiskeridirektoratet&amp;CReguleringsseksjonen&amp;RGuro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UKE_10_2020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Guro Gjelsvik</cp:lastModifiedBy>
  <cp:lastPrinted>2020-01-28T14:51:08Z</cp:lastPrinted>
  <dcterms:created xsi:type="dcterms:W3CDTF">2011-07-06T12:13:20Z</dcterms:created>
  <dcterms:modified xsi:type="dcterms:W3CDTF">2020-03-10T10:34:14Z</dcterms:modified>
</cp:coreProperties>
</file>