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8800" windowHeight="14820" tabRatio="413"/>
  </bookViews>
  <sheets>
    <sheet name="UKE_47_2017" sheetId="1" r:id="rId1"/>
  </sheets>
  <definedNames>
    <definedName name="Z_14D440E4_F18A_4F78_9989_38C1B133222D_.wvu.Cols" localSheetId="0" hidden="1">UKE_47_2017!#REF!</definedName>
    <definedName name="Z_14D440E4_F18A_4F78_9989_38C1B133222D_.wvu.PrintArea" localSheetId="0" hidden="1">UKE_47_2017!$B$1:$M$214</definedName>
    <definedName name="Z_14D440E4_F18A_4F78_9989_38C1B133222D_.wvu.Rows" localSheetId="0" hidden="1">UKE_47_2017!$326:$1048576,UKE_47_2017!$215:$325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G34" i="1" l="1"/>
  <c r="F132" i="1" l="1"/>
  <c r="F25" i="1" l="1"/>
  <c r="F125" i="1" l="1"/>
  <c r="F124" i="1" s="1"/>
  <c r="J32" i="1" l="1"/>
  <c r="G30" i="1" l="1"/>
  <c r="I30" i="1" s="1"/>
  <c r="I34" i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0" i="1"/>
  <c r="H130" i="1" s="1"/>
  <c r="E32" i="1"/>
  <c r="E24" i="1" s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E125" i="1"/>
  <c r="E124" i="1" s="1"/>
  <c r="D125" i="1"/>
  <c r="D124" i="1" s="1"/>
  <c r="G119" i="1"/>
  <c r="H119" i="1" s="1"/>
  <c r="F119" i="1"/>
  <c r="F138" i="1" s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E138" i="1" l="1"/>
  <c r="G124" i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<sst xmlns="http://schemas.openxmlformats.org/spreadsheetml/2006/main" count="227" uniqueCount="117">
  <si>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</si>
  <si>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</si>
  <si>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</si>
  <si>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</si>
  <si>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</si>
  <si>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</si>
  <si>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</si>
  <si>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</si>
  <si>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</si>
  <si>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</si>
  <si>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</si>
  <si>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</si>
  <si>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</si>
  <si>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</si>
  <si>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</si>
  <si>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</si>
  <si>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</si>
  <si>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</si>
  <si>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</si>
  <si>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</si>
  <si>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</si>
  <si>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</si>
  <si>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</si>
  <si>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</si>
  <si>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</si>
  <si>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</si>
  <si>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</si>
  <si>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</si>
  <si>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</si>
  <si>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</si>
  <si>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</si>
  <si>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</si>
  <si>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</si>
  <si>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</si>
  <si>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</si>
  <si>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</si>
  <si>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</si>
  <si>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</si>
  <si>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</si>
  <si>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</si>
  <si>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</si>
  <si>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</si>
  <si>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</si>
  <si>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</si>
  <si>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</si>
  <si>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</si>
  <si>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</si>
  <si>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</si>
  <si>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</si>
  <si>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</si>
  <si>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</si>
  <si>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</si>
  <si>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</si>
  <si>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</si>
  <si>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</si>
  <si>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</si>
  <si>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</si>
  <si>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</si>
  <si>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</si>
  <si>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</si>
  <si>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</si>
  <si>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</si>
  <si>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</si>
  <si>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</si>
  <si>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</si>
  <si>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</si>
  <si>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</si>
  <si>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</si>
  <si>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</si>
  <si>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</si>
  <si>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</si>
  <si>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</si>
  <si>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</si>
  <si>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</si>
  <si>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</si>
  <si>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</si>
  <si>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</si>
  <si>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</si>
  <si>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</si>
  <si>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</si>
  <si>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</si>
  <si>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</si>
  <si>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</si>
  <si>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</si>
  <si>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</si>
  <si>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</si>
  <si>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</si>
  <si>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</si>
  <si>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</si>
  <si>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</si>
  <si>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</si>
  <si>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</si>
  <si>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</si>
  <si>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</si>
  <si>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</si>
  <si>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</si>
  <si>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</si>
  <si>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</si>
  <si>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</si>
  <si>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</si>
  <si>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</si>
  <si>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</si>
  <si>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</si>
  <si>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</si>
  <si>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</si>
  <si>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</si>
  <si>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</si>
  <si>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 xml:space="preserve">2 </t>
    </r>
    <r>
      <rPr>
        <sz val="9"/>
        <color theme="1"/>
        <rFont val="Calibri"/>
        <family val="2"/>
      </rPr>
      <t>Registrert rekreasjonsfiske utgjør 49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</si>
  <si>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</si>
  <si>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</si>
  <si>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</si>
  <si>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</si>
  <si>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LANDET KVANTUM UKE 47</t>
  </si>
  <si>
    <t>LANDET KVANTUM T.O.M UKE 47</t>
  </si>
  <si>
    <t>LANDET KVANTUM T.O.M. UKE 47 2016</t>
  </si>
  <si>
    <r>
      <t xml:space="preserve">3 </t>
    </r>
    <r>
      <rPr>
        <sz val="9"/>
        <color theme="1"/>
        <rFont val="Calibri"/>
        <family val="2"/>
      </rPr>
      <t>Registrert rekreasjonsfiske utgjør 1 088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</si>
  <si>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441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</si>
</sst>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Normal="115" workbookViewId="0">
      <selection activeCell="I140" sqref="I140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5" t="s">
        <v>88</v>
      </c>
      <c r="C2" s="416"/>
      <c r="D2" s="416"/>
      <c r="E2" s="416"/>
      <c r="F2" s="416"/>
      <c r="G2" s="416"/>
      <c r="H2" s="416"/>
      <c r="I2" s="416"/>
      <c r="J2" s="416"/>
      <c r="K2" s="417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8"/>
      <c r="C7" s="419"/>
      <c r="D7" s="419"/>
      <c r="E7" s="419"/>
      <c r="F7" s="419"/>
      <c r="G7" s="419"/>
      <c r="H7" s="419"/>
      <c r="I7" s="419"/>
      <c r="J7" s="419"/>
      <c r="K7" s="420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112</v>
      </c>
      <c r="G20" s="337" t="s">
        <v>113</v>
      </c>
      <c r="H20" s="337" t="s">
        <v>84</v>
      </c>
      <c r="I20" s="337" t="s">
        <v>72</v>
      </c>
      <c r="J20" s="338" t="s">
        <v>114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131198</v>
      </c>
      <c r="F21" s="339">
        <f>F23+F22</f>
        <v>2003</v>
      </c>
      <c r="G21" s="339">
        <f>G22+G23</f>
        <v>107718.52559999999</v>
      </c>
      <c r="H21" s="339"/>
      <c r="I21" s="339">
        <f>I23+I22</f>
        <v>23479.474399999999</v>
      </c>
      <c r="J21" s="340">
        <f>J23+J22</f>
        <v>113357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130448</v>
      </c>
      <c r="F22" s="341">
        <v>2003</v>
      </c>
      <c r="G22" s="341">
        <v>107106</v>
      </c>
      <c r="H22" s="341"/>
      <c r="I22" s="341">
        <f>E22-G22</f>
        <v>23342</v>
      </c>
      <c r="J22" s="342">
        <v>112301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/>
      <c r="G23" s="343">
        <v>612.52560000000005</v>
      </c>
      <c r="H23" s="343"/>
      <c r="I23" s="341">
        <f>E23-G23</f>
        <v>137.47439999999995</v>
      </c>
      <c r="J23" s="342">
        <v>1056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268522</v>
      </c>
      <c r="F24" s="339">
        <f>F32+F31+F25</f>
        <v>3162</v>
      </c>
      <c r="G24" s="339">
        <f>G25+G31+G32</f>
        <v>259559</v>
      </c>
      <c r="H24" s="339"/>
      <c r="I24" s="339">
        <f>I25+I31+I32</f>
        <v>8963</v>
      </c>
      <c r="J24" s="340">
        <f>J25+J31+J32</f>
        <v>252407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211371</v>
      </c>
      <c r="F25" s="345">
        <f>F26+F27+F28+F29</f>
        <v>1129</v>
      </c>
      <c r="G25" s="345">
        <f>G26+G27+G28+G29</f>
        <v>204904</v>
      </c>
      <c r="H25" s="345"/>
      <c r="I25" s="345">
        <f>I26+I27+I28+I29+I30</f>
        <v>6467</v>
      </c>
      <c r="J25" s="346">
        <f>J26+J27+J28+J29+J30</f>
        <v>195417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53169</v>
      </c>
      <c r="F26" s="347">
        <v>402</v>
      </c>
      <c r="G26" s="347">
        <v>51521</v>
      </c>
      <c r="H26" s="347">
        <v>3542</v>
      </c>
      <c r="I26" s="347">
        <f>E26-G26+H26</f>
        <v>5190</v>
      </c>
      <c r="J26" s="348">
        <v>50086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52547</v>
      </c>
      <c r="F27" s="347">
        <v>553</v>
      </c>
      <c r="G27" s="347">
        <v>55793</v>
      </c>
      <c r="H27" s="347">
        <v>4820</v>
      </c>
      <c r="I27" s="347">
        <f>E27-G27+H27</f>
        <v>1574</v>
      </c>
      <c r="J27" s="348">
        <v>52409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55101</v>
      </c>
      <c r="F28" s="347">
        <v>151</v>
      </c>
      <c r="G28" s="347">
        <v>59851</v>
      </c>
      <c r="H28" s="347">
        <v>4845</v>
      </c>
      <c r="I28" s="347">
        <f>E28-G28+H28</f>
        <v>95</v>
      </c>
      <c r="J28" s="348">
        <v>55196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33354</v>
      </c>
      <c r="F29" s="347">
        <v>23</v>
      </c>
      <c r="G29" s="347">
        <v>37739</v>
      </c>
      <c r="H29" s="347">
        <v>2889</v>
      </c>
      <c r="I29" s="347">
        <f>E29-G29+H29</f>
        <v>-1496</v>
      </c>
      <c r="J29" s="348">
        <v>37726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>
        <v>959</v>
      </c>
      <c r="G30" s="347">
        <f>SUM(H26:H29)</f>
        <v>16096</v>
      </c>
      <c r="H30" s="347"/>
      <c r="I30" s="347">
        <f>E30-G30</f>
        <v>1104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34872</v>
      </c>
      <c r="F31" s="345">
        <v>1912</v>
      </c>
      <c r="G31" s="345">
        <v>27702</v>
      </c>
      <c r="H31" s="347"/>
      <c r="I31" s="345">
        <f t="shared" ref="I31" si="0">E31-G31</f>
        <v>7170</v>
      </c>
      <c r="J31" s="346">
        <v>25984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22279</v>
      </c>
      <c r="F32" s="345">
        <f>F33</f>
        <v>121</v>
      </c>
      <c r="G32" s="345">
        <f>G33</f>
        <v>26953</v>
      </c>
      <c r="H32" s="347"/>
      <c r="I32" s="345">
        <f>I33+I34</f>
        <v>-4674</v>
      </c>
      <c r="J32" s="346">
        <f>J33</f>
        <v>31006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20179</v>
      </c>
      <c r="F33" s="347">
        <f>137-F37</f>
        <v>121</v>
      </c>
      <c r="G33" s="347">
        <f>30496-G37</f>
        <v>26953</v>
      </c>
      <c r="H33" s="347">
        <v>1459</v>
      </c>
      <c r="I33" s="347">
        <f>E33-G33+H33</f>
        <v>-5315</v>
      </c>
      <c r="J33" s="348">
        <v>31006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>
        <v>111</v>
      </c>
      <c r="G34" s="350">
        <f>H33</f>
        <v>1459</v>
      </c>
      <c r="H34" s="350"/>
      <c r="I34" s="350">
        <f>E34-G34</f>
        <v>641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97">
        <v>4000</v>
      </c>
      <c r="E35" s="352">
        <v>4000</v>
      </c>
      <c r="F35" s="352"/>
      <c r="G35" s="352">
        <v>2841.59645</v>
      </c>
      <c r="H35" s="352"/>
      <c r="I35" s="381">
        <f>E35-G35</f>
        <v>1158.40355</v>
      </c>
      <c r="J35" s="382">
        <v>3294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>
        <v>9</v>
      </c>
      <c r="G36" s="352">
        <v>444</v>
      </c>
      <c r="H36" s="327"/>
      <c r="I36" s="381">
        <f>E36-G36</f>
        <v>243</v>
      </c>
      <c r="J36" s="413">
        <v>400.04849999999999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16</v>
      </c>
      <c r="G37" s="327">
        <v>3543</v>
      </c>
      <c r="H37" s="380"/>
      <c r="I37" s="381">
        <f>E37-G37</f>
        <v>-543</v>
      </c>
      <c r="J37" s="413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5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>
        <v>3</v>
      </c>
      <c r="G39" s="327">
        <v>68</v>
      </c>
      <c r="H39" s="327"/>
      <c r="I39" s="381">
        <f t="shared" si="1"/>
        <v>-68</v>
      </c>
      <c r="J39" s="413">
        <v>36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414407</v>
      </c>
      <c r="F40" s="199">
        <f>F21+F24+F35+F36+F38+F39+F37</f>
        <v>5198</v>
      </c>
      <c r="G40" s="199">
        <f>G21+G24+G35+G36+G37+G38+G39</f>
        <v>381174.12205000001</v>
      </c>
      <c r="H40" s="199">
        <f>H26+H27+H28+H29+H33</f>
        <v>17555</v>
      </c>
      <c r="I40" s="308">
        <f>I21+I24+I35+I36+I37+I38+I39</f>
        <v>33232.877950000002</v>
      </c>
      <c r="J40" s="200">
        <f>J21+J24+J35+J36+J37+J38+J39</f>
        <v>376494.04849999998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115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8" t="s">
        <v>1</v>
      </c>
      <c r="C47" s="419"/>
      <c r="D47" s="419"/>
      <c r="E47" s="419"/>
      <c r="F47" s="419"/>
      <c r="G47" s="419"/>
      <c r="H47" s="419"/>
      <c r="I47" s="419"/>
      <c r="J47" s="419"/>
      <c r="K47" s="420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38" t="s">
        <v>2</v>
      </c>
      <c r="D49" s="439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47</v>
      </c>
      <c r="F56" s="196" t="str">
        <f>G20</f>
        <v>LANDET KVANTUM T.O.M UKE 47</v>
      </c>
      <c r="G56" s="196" t="str">
        <f>I20</f>
        <v>RESTKVOTER</v>
      </c>
      <c r="H56" s="197" t="str">
        <f>J20</f>
        <v>LANDET KVANTUM T.O.M. UKE 47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3" t="s">
        <v>35</v>
      </c>
      <c r="D57" s="430"/>
      <c r="E57" s="400">
        <v>87</v>
      </c>
      <c r="F57" s="358">
        <v>1956</v>
      </c>
      <c r="G57" s="435"/>
      <c r="H57" s="398">
        <v>1832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1"/>
      <c r="E58" s="385">
        <v>20</v>
      </c>
      <c r="F58" s="405">
        <v>1760</v>
      </c>
      <c r="G58" s="436"/>
      <c r="H58" s="360">
        <v>1423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2"/>
      <c r="E59" s="401"/>
      <c r="F59" s="407">
        <v>87.061099999999996</v>
      </c>
      <c r="G59" s="437"/>
      <c r="H59" s="307">
        <v>129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2">
        <f>SUM(E61:E63)</f>
        <v>13</v>
      </c>
      <c r="F60" s="358">
        <f>F61+F62+F63</f>
        <v>7684</v>
      </c>
      <c r="G60" s="405">
        <f>D60-F60</f>
        <v>-584</v>
      </c>
      <c r="H60" s="361">
        <f>H61+H62+H63</f>
        <v>7314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6">
        <v>1</v>
      </c>
      <c r="F61" s="370">
        <v>3466</v>
      </c>
      <c r="G61" s="370"/>
      <c r="H61" s="371">
        <v>3180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6">
        <v>9</v>
      </c>
      <c r="F62" s="370">
        <v>2914</v>
      </c>
      <c r="G62" s="370"/>
      <c r="H62" s="371">
        <v>2769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7">
        <v>3</v>
      </c>
      <c r="F63" s="388">
        <v>1304</v>
      </c>
      <c r="G63" s="388"/>
      <c r="H63" s="399">
        <v>1365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19.450900000000001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4"/>
      <c r="F65" s="406">
        <v>61</v>
      </c>
      <c r="G65" s="406"/>
      <c r="H65" s="303">
        <v>2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120</v>
      </c>
      <c r="F66" s="203">
        <f>F57+F58+F59+F60+F64+F65</f>
        <v>11548.8133</v>
      </c>
      <c r="G66" s="203">
        <f>D66-F66</f>
        <v>676.1867000000002</v>
      </c>
      <c r="H66" s="211">
        <f>H57+H58+H59+H60+H64+H65</f>
        <v>10719.4509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3"/>
      <c r="D67" s="433"/>
      <c r="E67" s="433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8" t="s">
        <v>1</v>
      </c>
      <c r="C72" s="419"/>
      <c r="D72" s="419"/>
      <c r="E72" s="419"/>
      <c r="F72" s="419"/>
      <c r="G72" s="419"/>
      <c r="H72" s="419"/>
      <c r="I72" s="419"/>
      <c r="J72" s="419"/>
      <c r="K72" s="420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1" t="s">
        <v>2</v>
      </c>
      <c r="D74" s="422"/>
      <c r="E74" s="421" t="s">
        <v>20</v>
      </c>
      <c r="F74" s="426"/>
      <c r="G74" s="421" t="s">
        <v>21</v>
      </c>
      <c r="H74" s="422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4" t="s">
        <v>97</v>
      </c>
      <c r="D80" s="434"/>
      <c r="E80" s="434"/>
      <c r="F80" s="434"/>
      <c r="G80" s="434"/>
      <c r="H80" s="434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4"/>
      <c r="D81" s="434"/>
      <c r="E81" s="434"/>
      <c r="F81" s="434"/>
      <c r="G81" s="434"/>
      <c r="H81" s="434"/>
      <c r="I81" s="262"/>
      <c r="J81" s="262"/>
      <c r="K81" s="259"/>
      <c r="L81" s="262"/>
      <c r="M81" s="119"/>
    </row>
    <row r="82" spans="1:13" ht="14.1" customHeight="1" x14ac:dyDescent="0.25">
      <c r="B82" s="427" t="s">
        <v>8</v>
      </c>
      <c r="C82" s="428"/>
      <c r="D82" s="428"/>
      <c r="E82" s="428"/>
      <c r="F82" s="428"/>
      <c r="G82" s="428"/>
      <c r="H82" s="428"/>
      <c r="I82" s="428"/>
      <c r="J82" s="428"/>
      <c r="K82" s="429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47</v>
      </c>
      <c r="G84" s="196" t="str">
        <f>G20</f>
        <v>LANDET KVANTUM T.O.M UKE 47</v>
      </c>
      <c r="H84" s="196" t="str">
        <f>I20</f>
        <v>RESTKVOTER</v>
      </c>
      <c r="I84" s="197" t="str">
        <f>J20</f>
        <v>LANDET KVANTUM T.O.M. UKE 47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49319</v>
      </c>
      <c r="F85" s="339">
        <f>F87+F86</f>
        <v>245</v>
      </c>
      <c r="G85" s="339">
        <f>G86+G87</f>
        <v>49793.726499999997</v>
      </c>
      <c r="H85" s="339">
        <f>H86+H87</f>
        <v>-474.72649999999999</v>
      </c>
      <c r="I85" s="340">
        <f>I86+I87</f>
        <v>42018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48569</v>
      </c>
      <c r="F86" s="341">
        <v>245</v>
      </c>
      <c r="G86" s="341">
        <v>49525</v>
      </c>
      <c r="H86" s="341">
        <f>E86-G86</f>
        <v>-956</v>
      </c>
      <c r="I86" s="342">
        <v>41718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268.72649999999999</v>
      </c>
      <c r="H87" s="343">
        <f>E87-G87</f>
        <v>481.27350000000001</v>
      </c>
      <c r="I87" s="344">
        <v>300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78407</v>
      </c>
      <c r="F88" s="339">
        <f t="shared" si="2"/>
        <v>1507</v>
      </c>
      <c r="G88" s="339">
        <f t="shared" si="2"/>
        <v>52122</v>
      </c>
      <c r="H88" s="339">
        <f>H89+H94+H95</f>
        <v>26285</v>
      </c>
      <c r="I88" s="340">
        <f t="shared" si="2"/>
        <v>58152.673699999999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58920</v>
      </c>
      <c r="F89" s="345">
        <f t="shared" si="3"/>
        <v>492</v>
      </c>
      <c r="G89" s="345">
        <f t="shared" si="3"/>
        <v>36176</v>
      </c>
      <c r="H89" s="345">
        <f>H90+H91+H92+H93</f>
        <v>22744</v>
      </c>
      <c r="I89" s="346">
        <f t="shared" si="3"/>
        <v>44062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17322</v>
      </c>
      <c r="F90" s="347">
        <v>185</v>
      </c>
      <c r="G90" s="347">
        <v>7028</v>
      </c>
      <c r="H90" s="347">
        <f t="shared" ref="H90:H96" si="4">E90-G90</f>
        <v>10294</v>
      </c>
      <c r="I90" s="348">
        <v>7718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16145</v>
      </c>
      <c r="F91" s="347">
        <v>205</v>
      </c>
      <c r="G91" s="347">
        <v>9503</v>
      </c>
      <c r="H91" s="347">
        <f t="shared" si="4"/>
        <v>6642</v>
      </c>
      <c r="I91" s="348">
        <v>11446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17566</v>
      </c>
      <c r="F92" s="347">
        <v>93</v>
      </c>
      <c r="G92" s="347">
        <v>11593</v>
      </c>
      <c r="H92" s="347">
        <f t="shared" si="4"/>
        <v>5973</v>
      </c>
      <c r="I92" s="348">
        <v>12534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7887</v>
      </c>
      <c r="F93" s="347">
        <v>9</v>
      </c>
      <c r="G93" s="347">
        <v>8052</v>
      </c>
      <c r="H93" s="347">
        <f t="shared" si="4"/>
        <v>-165</v>
      </c>
      <c r="I93" s="348">
        <v>12364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13049</v>
      </c>
      <c r="F94" s="345">
        <v>965</v>
      </c>
      <c r="G94" s="345">
        <v>13787</v>
      </c>
      <c r="H94" s="345">
        <f t="shared" si="4"/>
        <v>-738</v>
      </c>
      <c r="I94" s="346">
        <v>11377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6438</v>
      </c>
      <c r="F95" s="356">
        <v>50</v>
      </c>
      <c r="G95" s="356">
        <v>2159</v>
      </c>
      <c r="H95" s="356">
        <f t="shared" si="4"/>
        <v>4279</v>
      </c>
      <c r="I95" s="357">
        <v>2713.6736999999998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2">
        <v>309</v>
      </c>
      <c r="E96" s="352">
        <v>309</v>
      </c>
      <c r="F96" s="352"/>
      <c r="G96" s="352">
        <v>26.607399999999998</v>
      </c>
      <c r="H96" s="352">
        <f t="shared" si="4"/>
        <v>282.39260000000002</v>
      </c>
      <c r="I96" s="353">
        <v>26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/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>
        <v>1</v>
      </c>
      <c r="G98" s="327">
        <v>74</v>
      </c>
      <c r="H98" s="327">
        <f>D98-G98</f>
        <v>-74</v>
      </c>
      <c r="I98" s="334">
        <v>156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1753</v>
      </c>
      <c r="G99" s="414">
        <f t="shared" si="6"/>
        <v>102316.33389999998</v>
      </c>
      <c r="H99" s="226">
        <f>H85+H88+H96+H97+H98</f>
        <v>26018.666099999999</v>
      </c>
      <c r="I99" s="200">
        <f>I85+I88+I96+I97+I98</f>
        <v>100652.6737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107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18" t="s">
        <v>1</v>
      </c>
      <c r="C107" s="419"/>
      <c r="D107" s="419"/>
      <c r="E107" s="419"/>
      <c r="F107" s="419"/>
      <c r="G107" s="419"/>
      <c r="H107" s="419"/>
      <c r="I107" s="419"/>
      <c r="J107" s="419"/>
      <c r="K107" s="420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103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47</v>
      </c>
      <c r="G118" s="196" t="str">
        <f>G20</f>
        <v>LANDET KVANTUM T.O.M UKE 47</v>
      </c>
      <c r="H118" s="196" t="str">
        <f>I20</f>
        <v>RESTKVOTER</v>
      </c>
      <c r="I118" s="197" t="str">
        <f>J20</f>
        <v>LANDET KVANTUM T.O.M. UKE 47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111</v>
      </c>
      <c r="D119" s="238">
        <f>D120+D121+D122</f>
        <v>48557</v>
      </c>
      <c r="E119" s="384">
        <f>E120+E121+E122</f>
        <v>49668</v>
      </c>
      <c r="F119" s="238">
        <f>F120+F121+F122</f>
        <v>434</v>
      </c>
      <c r="G119" s="238">
        <f>G120+G121+G122</f>
        <v>40985</v>
      </c>
      <c r="H119" s="358">
        <f>E119-G119</f>
        <v>8683</v>
      </c>
      <c r="I119" s="361">
        <f>I120+I121+I122</f>
        <v>38672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89">
        <v>40048</v>
      </c>
      <c r="F120" s="250">
        <v>434</v>
      </c>
      <c r="G120" s="250">
        <v>36409</v>
      </c>
      <c r="H120" s="362">
        <f t="shared" ref="H120:H126" si="7">E120-G120</f>
        <v>3639</v>
      </c>
      <c r="I120" s="363">
        <v>33311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89">
        <v>9120</v>
      </c>
      <c r="F121" s="250"/>
      <c r="G121" s="250">
        <v>4576</v>
      </c>
      <c r="H121" s="362">
        <f t="shared" si="7"/>
        <v>4544</v>
      </c>
      <c r="I121" s="363">
        <v>5361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31814</v>
      </c>
      <c r="F123" s="301">
        <v>6</v>
      </c>
      <c r="G123" s="301">
        <v>31498</v>
      </c>
      <c r="H123" s="304">
        <f t="shared" si="7"/>
        <v>316</v>
      </c>
      <c r="I123" s="306">
        <v>28447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51281</v>
      </c>
      <c r="F124" s="231">
        <f>F125+F130+F133</f>
        <v>1321</v>
      </c>
      <c r="G124" s="231">
        <f>G133+G130+G125</f>
        <v>43588.633900000001</v>
      </c>
      <c r="H124" s="366">
        <f t="shared" si="7"/>
        <v>7692.3660999999993</v>
      </c>
      <c r="I124" s="367">
        <f>I125+I130+I133</f>
        <v>46096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110</v>
      </c>
      <c r="D125" s="394">
        <f>D126+D127+D128+D129</f>
        <v>38234</v>
      </c>
      <c r="E125" s="391">
        <f>E126+E127+E128+E129</f>
        <v>38170</v>
      </c>
      <c r="F125" s="394">
        <f>F126+F127+F128+F129</f>
        <v>1199</v>
      </c>
      <c r="G125" s="394">
        <f>G126+G127+G129+G128</f>
        <v>34066</v>
      </c>
      <c r="H125" s="368">
        <f t="shared" si="7"/>
        <v>4104</v>
      </c>
      <c r="I125" s="369">
        <f>I126+I127+I128+I129</f>
        <v>35726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12050</v>
      </c>
      <c r="F126" s="246">
        <v>196</v>
      </c>
      <c r="G126" s="246">
        <v>6161</v>
      </c>
      <c r="H126" s="370">
        <f t="shared" si="7"/>
        <v>5889</v>
      </c>
      <c r="I126" s="371">
        <v>7371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10841</v>
      </c>
      <c r="F127" s="246">
        <v>311</v>
      </c>
      <c r="G127" s="246">
        <v>8726</v>
      </c>
      <c r="H127" s="370">
        <f>E127-G127</f>
        <v>2115</v>
      </c>
      <c r="I127" s="371">
        <v>8601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9282</v>
      </c>
      <c r="F128" s="246">
        <v>308</v>
      </c>
      <c r="G128" s="246">
        <v>9521</v>
      </c>
      <c r="H128" s="370">
        <f t="shared" ref="H128:H134" si="8">E128-G128</f>
        <v>-239</v>
      </c>
      <c r="I128" s="371">
        <v>9576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5997</v>
      </c>
      <c r="F129" s="246">
        <v>384</v>
      </c>
      <c r="G129" s="246">
        <v>9658</v>
      </c>
      <c r="H129" s="370">
        <f t="shared" si="8"/>
        <v>-3661</v>
      </c>
      <c r="I129" s="371">
        <v>10178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2">
        <f>E131+E132</f>
        <v>6059</v>
      </c>
      <c r="F130" s="239"/>
      <c r="G130" s="239">
        <v>3750.6338999999998</v>
      </c>
      <c r="H130" s="372">
        <f t="shared" si="8"/>
        <v>2308.3661000000002</v>
      </c>
      <c r="I130" s="373">
        <v>3910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235">
        <v>5559</v>
      </c>
      <c r="F131" s="246"/>
      <c r="G131" s="246">
        <v>3687.4306999999999</v>
      </c>
      <c r="H131" s="370">
        <f t="shared" si="8"/>
        <v>1871.5693000000001</v>
      </c>
      <c r="I131" s="371">
        <v>3777.5405000000001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235">
        <v>500</v>
      </c>
      <c r="F132" s="246">
        <f>F130-F131</f>
        <v>0</v>
      </c>
      <c r="G132" s="246">
        <f>G130-G131</f>
        <v>63.203199999999924</v>
      </c>
      <c r="H132" s="370">
        <f t="shared" si="8"/>
        <v>436.79680000000008</v>
      </c>
      <c r="I132" s="371">
        <f>I130-I131</f>
        <v>132.45949999999993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3">
        <v>7052</v>
      </c>
      <c r="F133" s="263">
        <v>122</v>
      </c>
      <c r="G133" s="263">
        <v>5772</v>
      </c>
      <c r="H133" s="374">
        <f t="shared" si="8"/>
        <v>1280</v>
      </c>
      <c r="I133" s="375">
        <v>6460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/>
      <c r="G134" s="231">
        <v>6.5872000000000002</v>
      </c>
      <c r="H134" s="395">
        <f t="shared" si="8"/>
        <v>125.4128</v>
      </c>
      <c r="I134" s="396">
        <v>104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76</v>
      </c>
      <c r="D135" s="302">
        <v>2000</v>
      </c>
      <c r="E135" s="305">
        <v>2000</v>
      </c>
      <c r="F135" s="302">
        <v>3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220.52</v>
      </c>
      <c r="H136" s="236">
        <f>E136-G136</f>
        <v>29.47999999999999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1</v>
      </c>
      <c r="G137" s="229">
        <v>755</v>
      </c>
      <c r="H137" s="240">
        <f>E137-G137</f>
        <v>-755</v>
      </c>
      <c r="I137" s="303">
        <v>457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135145</v>
      </c>
      <c r="F138" s="188">
        <f>F119+F123+F124+F134+F135+F136+F137</f>
        <v>1765</v>
      </c>
      <c r="G138" s="188">
        <f>G119+G123+G124+G134+G135+G136+G137</f>
        <v>119053.7411</v>
      </c>
      <c r="H138" s="203">
        <f>E138-G138</f>
        <v>16091.258900000001</v>
      </c>
      <c r="I138" s="200">
        <f>I119+I123+I124+I134+I135+I136+I137</f>
        <v>115946.227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377" t="s">
        <v>109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124" t="s">
        <v>108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 t="s">
        <v>116</v>
      </c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38" t="s">
        <v>2</v>
      </c>
      <c r="D148" s="439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99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100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101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47</v>
      </c>
      <c r="F157" s="70" t="str">
        <f>G20</f>
        <v>LANDET KVANTUM T.O.M UKE 47</v>
      </c>
      <c r="G157" s="70" t="str">
        <f>I20</f>
        <v>RESTKVOTER</v>
      </c>
      <c r="H157" s="93" t="str">
        <f>J20</f>
        <v>LANDET KVANTUM T.O.M. UKE 47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19</v>
      </c>
      <c r="F158" s="185">
        <v>15935</v>
      </c>
      <c r="G158" s="185">
        <f>D158-F158</f>
        <v>1542</v>
      </c>
      <c r="H158" s="223">
        <v>17749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9</v>
      </c>
      <c r="G159" s="185">
        <f>D159-F159</f>
        <v>91</v>
      </c>
      <c r="H159" s="223">
        <v>19.644500000000001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19</v>
      </c>
      <c r="F161" s="187">
        <f>SUM(F158:F160)</f>
        <v>15944</v>
      </c>
      <c r="G161" s="187">
        <f>D161-F161</f>
        <v>1656</v>
      </c>
      <c r="H161" s="210">
        <f>SUM(H158:H160)</f>
        <v>17768.644499999999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43" t="s">
        <v>1</v>
      </c>
      <c r="C164" s="444"/>
      <c r="D164" s="444"/>
      <c r="E164" s="444"/>
      <c r="F164" s="444"/>
      <c r="G164" s="444"/>
      <c r="H164" s="444"/>
      <c r="I164" s="444"/>
      <c r="J164" s="444"/>
      <c r="K164" s="445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38" t="s">
        <v>2</v>
      </c>
      <c r="D166" s="439"/>
      <c r="E166" s="438" t="s">
        <v>56</v>
      </c>
      <c r="F166" s="439"/>
      <c r="G166" s="438" t="s">
        <v>57</v>
      </c>
      <c r="H166" s="439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40" t="s">
        <v>8</v>
      </c>
      <c r="C175" s="441"/>
      <c r="D175" s="441"/>
      <c r="E175" s="441"/>
      <c r="F175" s="441"/>
      <c r="G175" s="441"/>
      <c r="H175" s="441"/>
      <c r="I175" s="441"/>
      <c r="J175" s="441"/>
      <c r="K175" s="442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47</v>
      </c>
      <c r="G177" s="70" t="str">
        <f>G20</f>
        <v>LANDET KVANTUM T.O.M UKE 47</v>
      </c>
      <c r="H177" s="70" t="str">
        <f>I20</f>
        <v>RESTKVOTER</v>
      </c>
      <c r="I177" s="93" t="str">
        <f>J20</f>
        <v>LANDET KVANTUM T.O.M. UKE 47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39</v>
      </c>
      <c r="G178" s="232">
        <f t="shared" si="10"/>
        <v>40724.515899999999</v>
      </c>
      <c r="H178" s="312">
        <f t="shared" si="10"/>
        <v>-844.51589999999987</v>
      </c>
      <c r="I178" s="317">
        <f>I179+I180+I181+I182</f>
        <v>24132.790699999998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105</v>
      </c>
      <c r="D179" s="294">
        <v>24096</v>
      </c>
      <c r="E179" s="310">
        <v>25535</v>
      </c>
      <c r="F179" s="294"/>
      <c r="G179" s="294">
        <v>32067</v>
      </c>
      <c r="H179" s="310">
        <f>E179-G179</f>
        <v>-6532</v>
      </c>
      <c r="I179" s="315">
        <v>14907.7907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/>
      <c r="G180" s="294">
        <v>2719.5158999999999</v>
      </c>
      <c r="H180" s="310">
        <f t="shared" ref="H180:H182" si="11">E180-G180</f>
        <v>3926.4841000000001</v>
      </c>
      <c r="I180" s="315">
        <v>1871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22</v>
      </c>
      <c r="G181" s="294">
        <v>1877</v>
      </c>
      <c r="H181" s="310">
        <f t="shared" si="11"/>
        <v>-83</v>
      </c>
      <c r="I181" s="315">
        <v>2742</v>
      </c>
      <c r="J181" s="81"/>
      <c r="K181" s="58"/>
      <c r="L181" s="194"/>
      <c r="M181" s="194"/>
    </row>
    <row r="182" spans="1:13" ht="14.1" customHeight="1" thickBot="1" x14ac:dyDescent="0.3">
      <c r="B182" s="50"/>
      <c r="C182" s="408" t="s">
        <v>49</v>
      </c>
      <c r="D182" s="409">
        <v>5883</v>
      </c>
      <c r="E182" s="410">
        <v>5905</v>
      </c>
      <c r="F182" s="409">
        <v>17</v>
      </c>
      <c r="G182" s="409">
        <v>4061</v>
      </c>
      <c r="H182" s="410">
        <f t="shared" si="11"/>
        <v>1844</v>
      </c>
      <c r="I182" s="411">
        <v>4612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>
        <v>18</v>
      </c>
      <c r="G183" s="295">
        <v>2629</v>
      </c>
      <c r="H183" s="314">
        <f>E183-G183</f>
        <v>2871</v>
      </c>
      <c r="I183" s="319">
        <v>2324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60</v>
      </c>
      <c r="G184" s="232">
        <f>G185+G186</f>
        <v>5253</v>
      </c>
      <c r="H184" s="312">
        <f>E184-G184</f>
        <v>2747</v>
      </c>
      <c r="I184" s="317">
        <f>I185+I186</f>
        <v>4015.1098000000002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>
        <v>18</v>
      </c>
      <c r="G185" s="294">
        <v>1760</v>
      </c>
      <c r="H185" s="310"/>
      <c r="I185" s="315">
        <v>1121.1098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42</v>
      </c>
      <c r="G186" s="234">
        <v>3493</v>
      </c>
      <c r="H186" s="313"/>
      <c r="I186" s="318">
        <v>2894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14.6121</v>
      </c>
      <c r="H187" s="314">
        <f>E187-G187</f>
        <v>-4.6120999999999999</v>
      </c>
      <c r="I187" s="319">
        <v>1.4419999999999999</v>
      </c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8</v>
      </c>
      <c r="G188" s="233">
        <v>72</v>
      </c>
      <c r="H188" s="311">
        <f>D188-G188</f>
        <v>-72</v>
      </c>
      <c r="I188" s="316">
        <v>105.51909999999999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125</v>
      </c>
      <c r="G189" s="188">
        <f>G178+G183+G184+G187+G188</f>
        <v>48693.127999999997</v>
      </c>
      <c r="H189" s="203">
        <f>H178+H183+H184+H187+H188</f>
        <v>4696.8719999999994</v>
      </c>
      <c r="I189" s="200">
        <f>I178+I183+I184+I187+I188</f>
        <v>30578.861599999997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7" t="s">
        <v>106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43" t="s">
        <v>1</v>
      </c>
      <c r="C194" s="444"/>
      <c r="D194" s="444"/>
      <c r="E194" s="444"/>
      <c r="F194" s="444"/>
      <c r="G194" s="444"/>
      <c r="H194" s="444"/>
      <c r="I194" s="444"/>
      <c r="J194" s="444"/>
      <c r="K194" s="445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38" t="s">
        <v>2</v>
      </c>
      <c r="D196" s="439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102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40" t="s">
        <v>8</v>
      </c>
      <c r="C204" s="441"/>
      <c r="D204" s="441"/>
      <c r="E204" s="441"/>
      <c r="F204" s="441"/>
      <c r="G204" s="441"/>
      <c r="H204" s="441"/>
      <c r="I204" s="441"/>
      <c r="J204" s="441"/>
      <c r="K204" s="442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47</v>
      </c>
      <c r="F206" s="70" t="str">
        <f>G20</f>
        <v>LANDET KVANTUM T.O.M UKE 47</v>
      </c>
      <c r="G206" s="70" t="str">
        <f>I20</f>
        <v>RESTKVOTER</v>
      </c>
      <c r="H206" s="93" t="str">
        <f>J20</f>
        <v>LANDET KVANTUM T.O.M. UKE 47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6.3395999999999999</v>
      </c>
      <c r="F207" s="185">
        <v>952</v>
      </c>
      <c r="G207" s="185"/>
      <c r="H207" s="223">
        <v>1272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38.772300000000001</v>
      </c>
      <c r="F208" s="185">
        <v>4227</v>
      </c>
      <c r="G208" s="185"/>
      <c r="H208" s="223">
        <v>4030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8.0523000000000007</v>
      </c>
      <c r="G209" s="186"/>
      <c r="H209" s="224">
        <v>0.1239</v>
      </c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>
        <v>5.2999999999999999E-2</v>
      </c>
      <c r="F210" s="186">
        <v>11.4915</v>
      </c>
      <c r="G210" s="186"/>
      <c r="H210" s="224">
        <v>26.5276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45.164899999999996</v>
      </c>
      <c r="F211" s="187">
        <f>SUM(F207:F210)</f>
        <v>5198.5438000000004</v>
      </c>
      <c r="G211" s="187">
        <f>D211-F211</f>
        <v>1086.4561999999996</v>
      </c>
      <c r="H211" s="210">
        <f>H207+H208+H209+H210</f>
        <v>5328.6514999999999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47
&amp;"-,Normal"&amp;11(iht. motatte landings- og sluttsedler fra fiskesalgslagene; alle tallstørrelser i hele tonn)&amp;R28.11.2017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UKE_47_2017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2017-11-29T09:15:01Z</cp:lastPrinted>
  <dcterms:created xsi:type="dcterms:W3CDTF">2011-07-06T12:13:20Z</dcterms:created>
  <dcterms:modified xsi:type="dcterms:W3CDTF">2017-11-29T09:32:49Z</dcterms:modified>
</cp:coreProperties>
</file>