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7\"/>
    </mc:Choice>
  </mc:AlternateContent>
  <bookViews>
    <workbookView xWindow="0" yWindow="0" windowWidth="28800" windowHeight="12432" tabRatio="413"/>
  </bookViews>
  <sheets>
    <sheet name="UKE_8_2017" sheetId="1" r:id="rId1"/>
  </sheets>
  <definedNames>
    <definedName name="Z_14D440E4_F18A_4F78_9989_38C1B133222D_.wvu.Cols" localSheetId="0" hidden="1">UKE_8_2017!#REF!</definedName>
    <definedName name="Z_14D440E4_F18A_4F78_9989_38C1B133222D_.wvu.PrintArea" localSheetId="0" hidden="1">UKE_8_2017!$B$1:$M$214</definedName>
    <definedName name="Z_14D440E4_F18A_4F78_9989_38C1B133222D_.wvu.Rows" localSheetId="0" hidden="1">UKE_8_2017!$326:$1048576,UKE_8_2017!$215:$325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37" i="1" l="1"/>
  <c r="H136" i="1"/>
  <c r="H134" i="1"/>
  <c r="H133" i="1"/>
  <c r="H131" i="1"/>
  <c r="H128" i="1"/>
  <c r="H129" i="1"/>
  <c r="H127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34" i="1"/>
  <c r="I33" i="1"/>
  <c r="I32" i="1" s="1"/>
  <c r="I30" i="1"/>
  <c r="I29" i="1"/>
  <c r="I28" i="1"/>
  <c r="I26" i="1"/>
  <c r="I23" i="1"/>
  <c r="I22" i="1"/>
  <c r="I31" i="1"/>
  <c r="I27" i="1"/>
  <c r="I25" i="1" l="1"/>
  <c r="I24" i="1" s="1"/>
  <c r="H89" i="1"/>
  <c r="H88" i="1" s="1"/>
  <c r="E130" i="1" l="1"/>
  <c r="H130" i="1" s="1"/>
  <c r="E32" i="1"/>
  <c r="E24" i="1" s="1"/>
  <c r="E25" i="1"/>
  <c r="E21" i="1"/>
  <c r="H187" i="1" l="1"/>
  <c r="H183" i="1"/>
  <c r="H180" i="1"/>
  <c r="H181" i="1"/>
  <c r="H182" i="1"/>
  <c r="H179" i="1"/>
  <c r="E178" i="1" l="1"/>
  <c r="F184" i="1" l="1"/>
  <c r="G184" i="1"/>
  <c r="H184" i="1" s="1"/>
  <c r="I184" i="1"/>
  <c r="F132" i="1"/>
  <c r="G132" i="1"/>
  <c r="H132" i="1" s="1"/>
  <c r="I132" i="1"/>
  <c r="D211" i="1" l="1"/>
  <c r="E189" i="1" l="1"/>
  <c r="F161" i="1"/>
  <c r="E161" i="1"/>
  <c r="D161" i="1"/>
  <c r="G160" i="1"/>
  <c r="G159" i="1"/>
  <c r="G158" i="1"/>
  <c r="D130" i="1"/>
  <c r="I125" i="1"/>
  <c r="I124" i="1" s="1"/>
  <c r="G125" i="1"/>
  <c r="F125" i="1"/>
  <c r="F124" i="1" s="1"/>
  <c r="E125" i="1"/>
  <c r="E124" i="1" s="1"/>
  <c r="D125" i="1"/>
  <c r="I119" i="1"/>
  <c r="G119" i="1"/>
  <c r="F119" i="1"/>
  <c r="E119" i="1"/>
  <c r="D119" i="1"/>
  <c r="H113" i="1"/>
  <c r="F113" i="1"/>
  <c r="D113" i="1"/>
  <c r="G64" i="1"/>
  <c r="H60" i="1"/>
  <c r="H66" i="1" s="1"/>
  <c r="F60" i="1"/>
  <c r="F66" i="1" s="1"/>
  <c r="G66" i="1" s="1"/>
  <c r="E60" i="1"/>
  <c r="E66" i="1" s="1"/>
  <c r="D53" i="1"/>
  <c r="D138" i="1" l="1"/>
  <c r="E138" i="1"/>
  <c r="D124" i="1"/>
  <c r="G124" i="1"/>
  <c r="H124" i="1" s="1"/>
  <c r="H125" i="1"/>
  <c r="I138" i="1"/>
  <c r="G161" i="1"/>
  <c r="F138" i="1"/>
  <c r="H119" i="1"/>
  <c r="G60" i="1"/>
  <c r="G138" i="1" l="1"/>
  <c r="H138" i="1" s="1"/>
  <c r="H98" i="1"/>
  <c r="H97" i="1"/>
  <c r="D91" i="1"/>
  <c r="D90" i="1"/>
  <c r="I89" i="1"/>
  <c r="I88" i="1" s="1"/>
  <c r="G89" i="1"/>
  <c r="F89" i="1"/>
  <c r="F88" i="1" s="1"/>
  <c r="E89" i="1"/>
  <c r="E88" i="1" s="1"/>
  <c r="D89" i="1"/>
  <c r="D88" i="1" s="1"/>
  <c r="D99" i="1" s="1"/>
  <c r="G88" i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J32" i="1"/>
  <c r="G32" i="1"/>
  <c r="F32" i="1"/>
  <c r="D32" i="1"/>
  <c r="D27" i="1"/>
  <c r="D26" i="1"/>
  <c r="D25" i="1" s="1"/>
  <c r="J25" i="1"/>
  <c r="G25" i="1"/>
  <c r="F25" i="1"/>
  <c r="J21" i="1"/>
  <c r="G21" i="1"/>
  <c r="F21" i="1"/>
  <c r="D21" i="1"/>
  <c r="H14" i="1"/>
  <c r="F14" i="1"/>
  <c r="D14" i="1"/>
  <c r="D24" i="1" l="1"/>
  <c r="D40" i="1" s="1"/>
  <c r="H99" i="1"/>
  <c r="G24" i="1"/>
  <c r="G40" i="1" s="1"/>
  <c r="E99" i="1"/>
  <c r="G99" i="1"/>
  <c r="F24" i="1"/>
  <c r="F40" i="1" s="1"/>
  <c r="F99" i="1"/>
  <c r="J24" i="1"/>
  <c r="J40" i="1" s="1"/>
  <c r="I21" i="1"/>
  <c r="I40" i="1" s="1"/>
  <c r="I99" i="1"/>
  <c r="H170" i="1" l="1"/>
  <c r="H169" i="1"/>
  <c r="H168" i="1"/>
  <c r="H167" i="1"/>
  <c r="F211" i="1" l="1"/>
  <c r="F178" i="1" l="1"/>
  <c r="G178" i="1"/>
  <c r="E211" i="1" l="1"/>
  <c r="I178" i="1" l="1"/>
  <c r="I189" i="1" s="1"/>
  <c r="G189" i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<sst xmlns="http://schemas.openxmlformats.org/spreadsheetml/2006/main" count="226" uniqueCount="114">
  <si>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</si>
  <si>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</si>
  <si>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</si>
  <si>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</si>
  <si>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</si>
  <si>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</si>
  <si>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</si>
  <si>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</si>
  <si>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</si>
  <si>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</si>
  <si>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</si>
  <si>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</si>
  <si>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</si>
  <si>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</si>
  <si>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</si>
  <si>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</si>
  <si>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</si>
  <si>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</si>
  <si>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</si>
  <si>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</si>
  <si>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</si>
  <si>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</si>
  <si>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</si>
  <si>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</si>
  <si>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</si>
  <si>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</si>
  <si>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</si>
  <si>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</si>
  <si>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</si>
  <si>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</si>
  <si>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</si>
  <si>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</si>
  <si>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</si>
  <si>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</si>
  <si>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</si>
  <si>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</si>
  <si>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</si>
  <si>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</si>
  <si>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</si>
  <si>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</si>
  <si>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</si>
  <si>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</si>
  <si>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</si>
  <si>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</si>
  <si>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</si>
  <si>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</si>
  <si>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</si>
  <si>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</si>
  <si>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</si>
  <si>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</si>
  <si>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</si>
  <si>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</si>
  <si>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</si>
  <si>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</si>
  <si>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</si>
  <si>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</si>
  <si>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</si>
  <si>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</si>
  <si>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</si>
  <si>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</si>
  <si>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</si>
  <si>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</si>
  <si>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</si>
  <si>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</si>
  <si>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</si>
  <si>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</si>
  <si>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</si>
  <si>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</si>
  <si>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</si>
  <si>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</si>
  <si>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</si>
  <si>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</si>
  <si>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</si>
  <si>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</si>
  <si>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</si>
  <si>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</si>
  <si>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</si>
  <si>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</si>
  <si>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</si>
  <si>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</si>
  <si>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</si>
  <si>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</si>
  <si>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</si>
  <si>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</si>
  <si>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</si>
  <si>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</si>
  <si>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</si>
  <si>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</si>
  <si>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</si>
  <si>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</si>
  <si>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</si>
  <si>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</si>
  <si>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</si>
  <si>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</si>
  <si>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</si>
  <si>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</si>
  <si>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</si>
  <si>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</si>
  <si>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</si>
  <si>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</si>
  <si>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</si>
  <si>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</si>
  <si>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</si>
  <si>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JUSTERTE GRUPPEKVOTER</t>
    </r>
    <r>
      <rPr>
        <b/>
        <vertAlign val="superscript"/>
        <sz val="12"/>
        <rFont val="Calibri"/>
        <family val="2"/>
      </rPr>
      <t>1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</si>
  <si>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</si>
  <si>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1.5.2017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</si>
  <si>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</si>
  <si>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Kvoter justert for overføringer av kvantum mellom kvoteår.</t>
    </r>
  </si>
  <si>
    <t>LANDET KVANTUM UKE 8</t>
  </si>
  <si>
    <t>LANDET KVANTUM T.O.M UKE 8</t>
  </si>
  <si>
    <t>LANDET KVANTUM T.O.M. UKE 8 2016</t>
  </si>
  <si>
    <r>
      <t xml:space="preserve">3 </t>
    </r>
    <r>
      <rPr>
        <sz val="9"/>
        <color theme="1"/>
        <rFont val="Calibri"/>
        <family val="2"/>
      </rPr>
      <t>Registrert rekreasjonsfiske utgjør 106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</si>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</sst>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84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5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A10" zoomScale="90" zoomScaleNormal="115" zoomScalePageLayoutView="90" workbookViewId="0">
      <selection activeCell="J30" sqref="J30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1" customWidth="1"/>
    <col min="10" max="10" width="17.8867187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09" t="s">
        <v>88</v>
      </c>
      <c r="C2" s="410"/>
      <c r="D2" s="410"/>
      <c r="E2" s="410"/>
      <c r="F2" s="410"/>
      <c r="G2" s="410"/>
      <c r="H2" s="410"/>
      <c r="I2" s="410"/>
      <c r="J2" s="410"/>
      <c r="K2" s="411"/>
      <c r="L2" s="191"/>
      <c r="M2" s="191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12"/>
      <c r="C7" s="413"/>
      <c r="D7" s="413"/>
      <c r="E7" s="413"/>
      <c r="F7" s="413"/>
      <c r="G7" s="413"/>
      <c r="H7" s="413"/>
      <c r="I7" s="413"/>
      <c r="J7" s="413"/>
      <c r="K7" s="414"/>
      <c r="L7" s="208"/>
      <c r="M7" s="208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15" t="s">
        <v>2</v>
      </c>
      <c r="D9" s="416"/>
      <c r="E9" s="415" t="s">
        <v>20</v>
      </c>
      <c r="F9" s="416"/>
      <c r="G9" s="415" t="s">
        <v>21</v>
      </c>
      <c r="H9" s="416"/>
      <c r="I9" s="158"/>
      <c r="J9" s="158"/>
      <c r="K9" s="116"/>
      <c r="L9" s="137"/>
      <c r="M9" s="137"/>
    </row>
    <row r="10" spans="2:13" ht="14.1" customHeight="1" x14ac:dyDescent="0.3">
      <c r="B10" s="120"/>
      <c r="C10" s="166"/>
      <c r="D10" s="166"/>
      <c r="E10" s="166" t="s">
        <v>5</v>
      </c>
      <c r="F10" s="251">
        <v>129790</v>
      </c>
      <c r="G10" s="167" t="s">
        <v>26</v>
      </c>
      <c r="H10" s="251">
        <v>33756</v>
      </c>
      <c r="I10" s="168"/>
      <c r="J10" s="168"/>
      <c r="K10" s="116"/>
      <c r="L10" s="137"/>
      <c r="M10" s="137"/>
    </row>
    <row r="11" spans="2:13" ht="15.75" customHeight="1" x14ac:dyDescent="0.3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3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5">
      <c r="B13" s="120"/>
      <c r="C13" s="167" t="s">
        <v>28</v>
      </c>
      <c r="D13" s="171">
        <v>123954</v>
      </c>
      <c r="E13" s="245"/>
      <c r="F13" s="246"/>
      <c r="G13" s="169" t="s">
        <v>15</v>
      </c>
      <c r="H13" s="252">
        <v>19300</v>
      </c>
      <c r="I13" s="168"/>
      <c r="J13" s="168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3">
      <c r="B15" s="123"/>
      <c r="C15" s="326" t="s">
        <v>89</v>
      </c>
      <c r="D15" s="326"/>
      <c r="E15" s="326"/>
      <c r="F15" s="326"/>
      <c r="G15" s="326"/>
      <c r="H15" s="170"/>
      <c r="I15" s="170"/>
      <c r="J15" s="170"/>
      <c r="K15" s="125"/>
      <c r="L15" s="124"/>
      <c r="M15" s="124"/>
    </row>
    <row r="16" spans="2:13" s="16" customFormat="1" ht="12" customHeight="1" x14ac:dyDescent="0.3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5">
      <c r="B17" s="126"/>
      <c r="C17" s="244" t="s">
        <v>91</v>
      </c>
      <c r="D17" s="244"/>
      <c r="E17" s="244"/>
      <c r="F17" s="244"/>
      <c r="G17" s="244"/>
      <c r="H17" s="244"/>
      <c r="I17" s="244"/>
      <c r="J17" s="202"/>
      <c r="K17" s="128"/>
      <c r="L17" s="119"/>
      <c r="M17" s="119"/>
    </row>
    <row r="18" spans="1:13" ht="21.75" customHeight="1" x14ac:dyDescent="0.3">
      <c r="B18" s="417" t="s">
        <v>8</v>
      </c>
      <c r="C18" s="418"/>
      <c r="D18" s="418"/>
      <c r="E18" s="418"/>
      <c r="F18" s="418"/>
      <c r="G18" s="418"/>
      <c r="H18" s="418"/>
      <c r="I18" s="418"/>
      <c r="J18" s="418"/>
      <c r="K18" s="419"/>
      <c r="L18" s="208"/>
      <c r="M18" s="208"/>
    </row>
    <row r="19" spans="1:13" ht="12" customHeight="1" thickBot="1" x14ac:dyDescent="0.35">
      <c r="B19" s="120"/>
      <c r="C19" s="24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80" t="s">
        <v>19</v>
      </c>
      <c r="D20" s="343" t="s">
        <v>92</v>
      </c>
      <c r="E20" s="343" t="s">
        <v>83</v>
      </c>
      <c r="F20" s="344" t="s">
        <v>108</v>
      </c>
      <c r="G20" s="344" t="s">
        <v>109</v>
      </c>
      <c r="H20" s="344" t="s">
        <v>84</v>
      </c>
      <c r="I20" s="344" t="s">
        <v>72</v>
      </c>
      <c r="J20" s="345" t="s">
        <v>110</v>
      </c>
      <c r="K20" s="117"/>
      <c r="L20" s="4"/>
      <c r="M20" s="4"/>
    </row>
    <row r="21" spans="1:13" ht="14.1" customHeight="1" x14ac:dyDescent="0.3">
      <c r="B21" s="120"/>
      <c r="C21" s="268" t="s">
        <v>16</v>
      </c>
      <c r="D21" s="327">
        <f>D23+D22</f>
        <v>129790</v>
      </c>
      <c r="E21" s="346">
        <f>E22+E23</f>
        <v>130909</v>
      </c>
      <c r="F21" s="346">
        <f>F23+F22</f>
        <v>680.09230000000002</v>
      </c>
      <c r="G21" s="346">
        <f>G22+G23</f>
        <v>24721.245799999997</v>
      </c>
      <c r="H21" s="346"/>
      <c r="I21" s="346">
        <f>I23+I22</f>
        <v>106187.75420000001</v>
      </c>
      <c r="J21" s="347">
        <f>J23+J22</f>
        <v>24882.932000000001</v>
      </c>
      <c r="K21" s="129"/>
      <c r="L21" s="158"/>
      <c r="M21" s="158"/>
    </row>
    <row r="22" spans="1:13" ht="14.1" customHeight="1" x14ac:dyDescent="0.3">
      <c r="B22" s="120"/>
      <c r="C22" s="269" t="s">
        <v>12</v>
      </c>
      <c r="D22" s="328">
        <v>129040</v>
      </c>
      <c r="E22" s="348">
        <v>130159</v>
      </c>
      <c r="F22" s="348">
        <v>549.97180000000003</v>
      </c>
      <c r="G22" s="348">
        <v>24569.019799999998</v>
      </c>
      <c r="H22" s="348"/>
      <c r="I22" s="348">
        <f>E22-G22</f>
        <v>105589.98020000001</v>
      </c>
      <c r="J22" s="349">
        <v>24633.587</v>
      </c>
      <c r="K22" s="129"/>
      <c r="L22" s="158"/>
      <c r="M22" s="158"/>
    </row>
    <row r="23" spans="1:13" ht="14.1" customHeight="1" thickBot="1" x14ac:dyDescent="0.35">
      <c r="B23" s="120"/>
      <c r="C23" s="270" t="s">
        <v>11</v>
      </c>
      <c r="D23" s="342">
        <v>750</v>
      </c>
      <c r="E23" s="350">
        <v>750</v>
      </c>
      <c r="F23" s="350">
        <v>130.12049999999999</v>
      </c>
      <c r="G23" s="350">
        <v>152.226</v>
      </c>
      <c r="H23" s="350"/>
      <c r="I23" s="348">
        <f>E23-G23</f>
        <v>597.774</v>
      </c>
      <c r="J23" s="351">
        <v>249.345</v>
      </c>
      <c r="K23" s="129"/>
      <c r="L23" s="158"/>
      <c r="M23" s="158"/>
    </row>
    <row r="24" spans="1:13" ht="14.1" customHeight="1" x14ac:dyDescent="0.3">
      <c r="B24" s="120"/>
      <c r="C24" s="268" t="s">
        <v>17</v>
      </c>
      <c r="D24" s="327">
        <f>D32+D31+D25</f>
        <v>267534</v>
      </c>
      <c r="E24" s="346">
        <f>E25+E31+E32</f>
        <v>268930</v>
      </c>
      <c r="F24" s="346">
        <f>F32+F31+F25</f>
        <v>14024.032200000001</v>
      </c>
      <c r="G24" s="346">
        <f>G25+G31+G32</f>
        <v>58184.604300000006</v>
      </c>
      <c r="H24" s="346"/>
      <c r="I24" s="346">
        <f>I25+I31+I32</f>
        <v>210745.39569999999</v>
      </c>
      <c r="J24" s="347">
        <f>J25+J31+J32</f>
        <v>71448.587900000013</v>
      </c>
      <c r="K24" s="129"/>
      <c r="L24" s="158"/>
      <c r="M24" s="158"/>
    </row>
    <row r="25" spans="1:13" ht="15" customHeight="1" x14ac:dyDescent="0.3">
      <c r="A25" s="21"/>
      <c r="B25" s="130"/>
      <c r="C25" s="275" t="s">
        <v>64</v>
      </c>
      <c r="D25" s="329">
        <f>D26+D27+D28+D29+D30</f>
        <v>208734</v>
      </c>
      <c r="E25" s="352">
        <f>E26+E27+E28+E29+E30</f>
        <v>212161</v>
      </c>
      <c r="F25" s="352">
        <f>F26+F27+F28+F29</f>
        <v>12456.302500000002</v>
      </c>
      <c r="G25" s="352">
        <f>G26+G27+G28+G29</f>
        <v>48116.786900000006</v>
      </c>
      <c r="H25" s="352"/>
      <c r="I25" s="352">
        <f>I26+I27+I28+I29+I30</f>
        <v>164044.21309999999</v>
      </c>
      <c r="J25" s="353">
        <f>J26+J27+J28+J29+J30</f>
        <v>59479.647900000004</v>
      </c>
      <c r="K25" s="129"/>
      <c r="L25" s="158"/>
      <c r="M25" s="158"/>
    </row>
    <row r="26" spans="1:13" ht="14.1" customHeight="1" x14ac:dyDescent="0.3">
      <c r="A26" s="22"/>
      <c r="B26" s="131"/>
      <c r="C26" s="274" t="s">
        <v>22</v>
      </c>
      <c r="D26" s="330">
        <f>51847+1633</f>
        <v>53480</v>
      </c>
      <c r="E26" s="354">
        <v>53061</v>
      </c>
      <c r="F26" s="354">
        <v>2814.3670000000002</v>
      </c>
      <c r="G26" s="354">
        <v>10972.313100000001</v>
      </c>
      <c r="H26" s="354"/>
      <c r="I26" s="354">
        <f t="shared" ref="I26:I31" si="0">E26-G26</f>
        <v>42088.686900000001</v>
      </c>
      <c r="J26" s="355">
        <v>14977.116099999999</v>
      </c>
      <c r="K26" s="129"/>
      <c r="L26" s="158"/>
      <c r="M26" s="158"/>
    </row>
    <row r="27" spans="1:13" ht="14.1" customHeight="1" x14ac:dyDescent="0.3">
      <c r="A27" s="22"/>
      <c r="B27" s="131"/>
      <c r="C27" s="274" t="s">
        <v>68</v>
      </c>
      <c r="D27" s="330">
        <f>49804+2387</f>
        <v>52191</v>
      </c>
      <c r="E27" s="354">
        <v>52487</v>
      </c>
      <c r="F27" s="354">
        <v>3115.7046999999998</v>
      </c>
      <c r="G27" s="354">
        <v>14943.7592</v>
      </c>
      <c r="H27" s="354"/>
      <c r="I27" s="354">
        <f t="shared" si="0"/>
        <v>37543.2408</v>
      </c>
      <c r="J27" s="355">
        <v>18237.374800000001</v>
      </c>
      <c r="K27" s="129"/>
      <c r="L27" s="158"/>
      <c r="M27" s="158"/>
    </row>
    <row r="28" spans="1:13" ht="14.1" customHeight="1" x14ac:dyDescent="0.3">
      <c r="A28" s="22"/>
      <c r="B28" s="131"/>
      <c r="C28" s="274" t="s">
        <v>69</v>
      </c>
      <c r="D28" s="330">
        <v>51454</v>
      </c>
      <c r="E28" s="354">
        <v>55564</v>
      </c>
      <c r="F28" s="354">
        <v>2723.1309000000001</v>
      </c>
      <c r="G28" s="354">
        <v>13443.2032</v>
      </c>
      <c r="H28" s="354"/>
      <c r="I28" s="354">
        <f t="shared" si="0"/>
        <v>42120.796799999996</v>
      </c>
      <c r="J28" s="355">
        <v>15327.280199999999</v>
      </c>
      <c r="K28" s="129"/>
      <c r="L28" s="158"/>
      <c r="M28" s="158"/>
    </row>
    <row r="29" spans="1:13" ht="14.1" customHeight="1" x14ac:dyDescent="0.3">
      <c r="A29" s="22"/>
      <c r="B29" s="131"/>
      <c r="C29" s="274" t="s">
        <v>25</v>
      </c>
      <c r="D29" s="330">
        <v>34409</v>
      </c>
      <c r="E29" s="354">
        <v>33849</v>
      </c>
      <c r="F29" s="354">
        <v>3803.0999000000002</v>
      </c>
      <c r="G29" s="354">
        <v>8757.5113999999994</v>
      </c>
      <c r="H29" s="354"/>
      <c r="I29" s="354">
        <f t="shared" si="0"/>
        <v>25091.488600000001</v>
      </c>
      <c r="J29" s="355">
        <v>10937.8768</v>
      </c>
      <c r="K29" s="129"/>
      <c r="L29" s="158"/>
      <c r="M29" s="158"/>
    </row>
    <row r="30" spans="1:13" ht="14.1" customHeight="1" x14ac:dyDescent="0.3">
      <c r="A30" s="22"/>
      <c r="B30" s="131"/>
      <c r="C30" s="274" t="s">
        <v>65</v>
      </c>
      <c r="D30" s="330">
        <v>17200</v>
      </c>
      <c r="E30" s="354">
        <v>17200</v>
      </c>
      <c r="F30" s="354"/>
      <c r="G30" s="354"/>
      <c r="H30" s="354"/>
      <c r="I30" s="354">
        <f t="shared" si="0"/>
        <v>17200</v>
      </c>
      <c r="J30" s="355"/>
      <c r="K30" s="129"/>
      <c r="L30" s="158"/>
      <c r="M30" s="158"/>
    </row>
    <row r="31" spans="1:13" ht="14.1" customHeight="1" x14ac:dyDescent="0.3">
      <c r="A31" s="23"/>
      <c r="B31" s="130"/>
      <c r="C31" s="275" t="s">
        <v>18</v>
      </c>
      <c r="D31" s="329">
        <v>33756</v>
      </c>
      <c r="E31" s="352">
        <v>34484</v>
      </c>
      <c r="F31" s="352">
        <v>548.86839999999995</v>
      </c>
      <c r="G31" s="352">
        <v>6592.8278</v>
      </c>
      <c r="H31" s="352"/>
      <c r="I31" s="352">
        <f t="shared" si="0"/>
        <v>27891.172200000001</v>
      </c>
      <c r="J31" s="353">
        <v>7740.8278</v>
      </c>
      <c r="K31" s="129"/>
      <c r="L31" s="158"/>
      <c r="M31" s="158"/>
    </row>
    <row r="32" spans="1:13" ht="14.1" customHeight="1" x14ac:dyDescent="0.3">
      <c r="A32" s="23"/>
      <c r="B32" s="130"/>
      <c r="C32" s="275" t="s">
        <v>66</v>
      </c>
      <c r="D32" s="329">
        <f>D33+D34</f>
        <v>25044</v>
      </c>
      <c r="E32" s="352">
        <f>E34+E33</f>
        <v>22285</v>
      </c>
      <c r="F32" s="352">
        <f>F33</f>
        <v>1018.8613</v>
      </c>
      <c r="G32" s="352">
        <f>G33</f>
        <v>3474.9895999999999</v>
      </c>
      <c r="H32" s="352"/>
      <c r="I32" s="352">
        <f>I33+I34</f>
        <v>18810.010399999999</v>
      </c>
      <c r="J32" s="353">
        <f>J33</f>
        <v>4228.1121999999996</v>
      </c>
      <c r="K32" s="129"/>
      <c r="L32" s="158"/>
      <c r="M32" s="158"/>
    </row>
    <row r="33" spans="1:13" ht="14.1" customHeight="1" x14ac:dyDescent="0.3">
      <c r="A33" s="22"/>
      <c r="B33" s="131"/>
      <c r="C33" s="274" t="s">
        <v>10</v>
      </c>
      <c r="D33" s="330">
        <v>22944</v>
      </c>
      <c r="E33" s="354">
        <v>20185</v>
      </c>
      <c r="F33" s="354">
        <v>1018.8613</v>
      </c>
      <c r="G33" s="354">
        <v>3474.9895999999999</v>
      </c>
      <c r="H33" s="354"/>
      <c r="I33" s="354">
        <f>E33-G33</f>
        <v>16710.010399999999</v>
      </c>
      <c r="J33" s="355">
        <v>4228.1121999999996</v>
      </c>
      <c r="K33" s="129"/>
      <c r="L33" s="158"/>
      <c r="M33" s="158"/>
    </row>
    <row r="34" spans="1:13" ht="14.1" customHeight="1" thickBot="1" x14ac:dyDescent="0.35">
      <c r="A34" s="22"/>
      <c r="B34" s="131"/>
      <c r="C34" s="356" t="s">
        <v>67</v>
      </c>
      <c r="D34" s="331">
        <v>2100</v>
      </c>
      <c r="E34" s="357">
        <v>2100</v>
      </c>
      <c r="F34" s="357"/>
      <c r="G34" s="357"/>
      <c r="H34" s="357"/>
      <c r="I34" s="357">
        <f>E34-G34</f>
        <v>2100</v>
      </c>
      <c r="J34" s="358"/>
      <c r="K34" s="129"/>
      <c r="L34" s="158"/>
      <c r="M34" s="158"/>
    </row>
    <row r="35" spans="1:13" ht="15.75" customHeight="1" thickBot="1" x14ac:dyDescent="0.35">
      <c r="B35" s="120"/>
      <c r="C35" s="175" t="s">
        <v>93</v>
      </c>
      <c r="D35" s="341">
        <v>4000</v>
      </c>
      <c r="E35" s="359">
        <v>4000</v>
      </c>
      <c r="F35" s="359">
        <v>25.305</v>
      </c>
      <c r="G35" s="359">
        <v>106.5993</v>
      </c>
      <c r="H35" s="359"/>
      <c r="I35" s="359">
        <f>E35-G35</f>
        <v>3893.4007000000001</v>
      </c>
      <c r="J35" s="360">
        <v>212.74100000000001</v>
      </c>
      <c r="K35" s="129"/>
      <c r="L35" s="158"/>
      <c r="M35" s="158"/>
    </row>
    <row r="36" spans="1:13" ht="14.1" customHeight="1" thickBot="1" x14ac:dyDescent="0.35">
      <c r="B36" s="120"/>
      <c r="C36" s="175" t="s">
        <v>13</v>
      </c>
      <c r="D36" s="332">
        <v>687</v>
      </c>
      <c r="E36" s="333">
        <v>687</v>
      </c>
      <c r="F36" s="333">
        <v>8.5679999999999996</v>
      </c>
      <c r="G36" s="333">
        <v>70.709000000000003</v>
      </c>
      <c r="H36" s="333"/>
      <c r="I36" s="359">
        <f>E36-G36</f>
        <v>616.29099999999994</v>
      </c>
      <c r="J36" s="340">
        <v>47.372799999999998</v>
      </c>
      <c r="K36" s="129"/>
      <c r="L36" s="158"/>
      <c r="M36" s="158"/>
    </row>
    <row r="37" spans="1:13" ht="17.25" customHeight="1" thickBot="1" x14ac:dyDescent="0.35">
      <c r="B37" s="120"/>
      <c r="C37" s="175" t="s">
        <v>94</v>
      </c>
      <c r="D37" s="332">
        <v>3000</v>
      </c>
      <c r="E37" s="333">
        <v>3000</v>
      </c>
      <c r="F37" s="333"/>
      <c r="G37" s="333"/>
      <c r="H37" s="333"/>
      <c r="I37" s="359">
        <f>E37-G37</f>
        <v>3000</v>
      </c>
      <c r="J37" s="340"/>
      <c r="K37" s="129"/>
      <c r="L37" s="158"/>
      <c r="M37" s="158"/>
    </row>
    <row r="38" spans="1:13" ht="17.25" customHeight="1" thickBot="1" x14ac:dyDescent="0.35">
      <c r="B38" s="120"/>
      <c r="C38" s="175" t="s">
        <v>76</v>
      </c>
      <c r="D38" s="332">
        <v>7000</v>
      </c>
      <c r="E38" s="333">
        <v>7000</v>
      </c>
      <c r="F38" s="333">
        <v>17.626999999999999</v>
      </c>
      <c r="G38" s="333">
        <v>7000</v>
      </c>
      <c r="H38" s="333"/>
      <c r="I38" s="359">
        <f t="shared" ref="I38:I39" si="1">D38-G38</f>
        <v>0</v>
      </c>
      <c r="J38" s="340">
        <v>7000</v>
      </c>
      <c r="K38" s="129"/>
      <c r="L38" s="158"/>
      <c r="M38" s="158"/>
    </row>
    <row r="39" spans="1:13" ht="14.1" customHeight="1" thickBot="1" x14ac:dyDescent="0.35">
      <c r="B39" s="120"/>
      <c r="C39" s="153" t="s">
        <v>14</v>
      </c>
      <c r="D39" s="332"/>
      <c r="E39" s="333"/>
      <c r="F39" s="333"/>
      <c r="G39" s="333"/>
      <c r="H39" s="333"/>
      <c r="I39" s="359">
        <f t="shared" si="1"/>
        <v>0</v>
      </c>
      <c r="J39" s="340"/>
      <c r="K39" s="129"/>
      <c r="L39" s="158"/>
      <c r="M39" s="158"/>
    </row>
    <row r="40" spans="1:13" ht="16.5" customHeight="1" thickBot="1" x14ac:dyDescent="0.35">
      <c r="B40" s="120"/>
      <c r="C40" s="181" t="s">
        <v>9</v>
      </c>
      <c r="D40" s="334">
        <f>D21+D24+D35+D36+D37+D38+D39</f>
        <v>412011</v>
      </c>
      <c r="E40" s="335">
        <f>E21+E24+E35+E36+E37+E38+E39</f>
        <v>414526</v>
      </c>
      <c r="F40" s="199">
        <f>F21+F24+F35+F36+F37+F38+F39</f>
        <v>14755.624500000002</v>
      </c>
      <c r="G40" s="199">
        <f>G21+G24+G35+G36+G37+G38+G39</f>
        <v>90083.158400000015</v>
      </c>
      <c r="H40" s="199">
        <f>H26+H27+H28+H29+H33</f>
        <v>0</v>
      </c>
      <c r="I40" s="199">
        <f>I21+I24+I35+I36+I37+I38+I39</f>
        <v>324442.84160000004</v>
      </c>
      <c r="J40" s="211">
        <f>J21+J24+J35+J36+J37+J38+J39</f>
        <v>103591.63370000001</v>
      </c>
      <c r="K40" s="129"/>
      <c r="L40" s="158"/>
      <c r="M40" s="158"/>
    </row>
    <row r="41" spans="1:13" ht="14.1" customHeight="1" x14ac:dyDescent="0.3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3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3">
      <c r="B43" s="123"/>
      <c r="C43" s="205" t="s">
        <v>111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5">
      <c r="B44" s="134"/>
      <c r="D44" s="407"/>
      <c r="E44" s="407"/>
      <c r="F44" s="407"/>
      <c r="G44" s="408"/>
      <c r="H44" s="105"/>
      <c r="I44" s="105"/>
      <c r="J44" s="156"/>
      <c r="K44" s="136"/>
      <c r="L44" s="124"/>
      <c r="M44" s="124"/>
    </row>
    <row r="45" spans="1:13" ht="12" customHeight="1" thickTop="1" x14ac:dyDescent="0.3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5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12" t="s">
        <v>1</v>
      </c>
      <c r="C47" s="413"/>
      <c r="D47" s="413"/>
      <c r="E47" s="413"/>
      <c r="F47" s="413"/>
      <c r="G47" s="413"/>
      <c r="H47" s="413"/>
      <c r="I47" s="413"/>
      <c r="J47" s="413"/>
      <c r="K47" s="414"/>
      <c r="L47" s="208"/>
      <c r="M47" s="208"/>
    </row>
    <row r="48" spans="1:13" ht="12" customHeight="1" thickBot="1" x14ac:dyDescent="0.35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5">
      <c r="B49" s="120"/>
      <c r="C49" s="432" t="s">
        <v>2</v>
      </c>
      <c r="D49" s="433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5">
      <c r="B50" s="120"/>
      <c r="C50" s="140" t="s">
        <v>30</v>
      </c>
      <c r="D50" s="255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140" t="s">
        <v>3</v>
      </c>
      <c r="D51" s="255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31</v>
      </c>
      <c r="D52" s="255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34</v>
      </c>
      <c r="D53" s="255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6"/>
      <c r="C54" s="141"/>
      <c r="D54" s="256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5">
      <c r="B55" s="417" t="s">
        <v>8</v>
      </c>
      <c r="C55" s="418"/>
      <c r="D55" s="418"/>
      <c r="E55" s="418"/>
      <c r="F55" s="418"/>
      <c r="G55" s="418"/>
      <c r="H55" s="418"/>
      <c r="I55" s="418"/>
      <c r="J55" s="418"/>
      <c r="K55" s="419"/>
      <c r="L55" s="208"/>
      <c r="M55" s="208"/>
    </row>
    <row r="56" spans="2:13" s="3" customFormat="1" ht="47.4" thickBot="1" x14ac:dyDescent="0.35">
      <c r="B56" s="143"/>
      <c r="C56" s="180" t="s">
        <v>19</v>
      </c>
      <c r="D56" s="198" t="s">
        <v>20</v>
      </c>
      <c r="E56" s="196" t="str">
        <f>F20</f>
        <v>LANDET KVANTUM UKE 8</v>
      </c>
      <c r="F56" s="196" t="str">
        <f>G20</f>
        <v>LANDET KVANTUM T.O.M UKE 8</v>
      </c>
      <c r="G56" s="196" t="str">
        <f>I20</f>
        <v>RESTKVOTER</v>
      </c>
      <c r="H56" s="197" t="str">
        <f>J20</f>
        <v>LANDET KVANTUM T.O.M. UKE 8 2016</v>
      </c>
      <c r="I56" s="144"/>
      <c r="J56" s="144"/>
      <c r="K56" s="145"/>
      <c r="L56" s="144"/>
      <c r="M56" s="144"/>
    </row>
    <row r="57" spans="2:13" ht="14.1" customHeight="1" x14ac:dyDescent="0.3">
      <c r="B57" s="146"/>
      <c r="C57" s="149" t="s">
        <v>35</v>
      </c>
      <c r="D57" s="424"/>
      <c r="E57" s="365">
        <v>0.83660000000000001</v>
      </c>
      <c r="F57" s="365">
        <v>30.0321</v>
      </c>
      <c r="G57" s="429"/>
      <c r="H57" s="242">
        <v>29.901399999999999</v>
      </c>
      <c r="I57" s="162"/>
      <c r="J57" s="162"/>
      <c r="K57" s="190"/>
      <c r="L57" s="106"/>
      <c r="M57" s="106"/>
    </row>
    <row r="58" spans="2:13" ht="14.1" customHeight="1" x14ac:dyDescent="0.3">
      <c r="B58" s="146"/>
      <c r="C58" s="147" t="s">
        <v>32</v>
      </c>
      <c r="D58" s="425"/>
      <c r="E58" s="366">
        <v>0.21460000000000001</v>
      </c>
      <c r="F58" s="366">
        <v>35.0946</v>
      </c>
      <c r="G58" s="430"/>
      <c r="H58" s="324">
        <v>140.54220000000001</v>
      </c>
      <c r="I58" s="162"/>
      <c r="J58" s="162"/>
      <c r="K58" s="190"/>
      <c r="L58" s="106"/>
      <c r="M58" s="106"/>
    </row>
    <row r="59" spans="2:13" ht="14.1" customHeight="1" thickBot="1" x14ac:dyDescent="0.35">
      <c r="B59" s="146"/>
      <c r="C59" s="148" t="s">
        <v>85</v>
      </c>
      <c r="D59" s="426"/>
      <c r="E59" s="367"/>
      <c r="F59" s="367">
        <v>2.5192000000000001</v>
      </c>
      <c r="G59" s="431"/>
      <c r="H59" s="325">
        <v>5.3517000000000001</v>
      </c>
      <c r="I59" s="162"/>
      <c r="J59" s="162"/>
      <c r="K59" s="190"/>
      <c r="L59" s="106"/>
      <c r="M59" s="106"/>
    </row>
    <row r="60" spans="2:13" s="98" customFormat="1" ht="15.6" customHeight="1" x14ac:dyDescent="0.3">
      <c r="B60" s="163"/>
      <c r="C60" s="149" t="s">
        <v>61</v>
      </c>
      <c r="D60" s="368">
        <v>7100</v>
      </c>
      <c r="E60" s="369">
        <f>SUM(E61:E63)</f>
        <v>3.0034000000000001</v>
      </c>
      <c r="F60" s="369">
        <f>F61+F62+F63</f>
        <v>11.2857</v>
      </c>
      <c r="G60" s="369">
        <f>D60-F60</f>
        <v>7088.7142999999996</v>
      </c>
      <c r="H60" s="370">
        <f>H61+H62+H63</f>
        <v>11.8682</v>
      </c>
      <c r="I60" s="164"/>
      <c r="J60" s="164"/>
      <c r="K60" s="190"/>
      <c r="L60" s="106"/>
      <c r="M60" s="106"/>
    </row>
    <row r="61" spans="2:13" s="22" customFormat="1" ht="14.1" customHeight="1" x14ac:dyDescent="0.3">
      <c r="B61" s="150"/>
      <c r="C61" s="151" t="s">
        <v>36</v>
      </c>
      <c r="D61" s="249"/>
      <c r="E61" s="235">
        <v>0.81420000000000003</v>
      </c>
      <c r="F61" s="235">
        <v>2.4712000000000001</v>
      </c>
      <c r="G61" s="235"/>
      <c r="H61" s="237">
        <v>1.1214999999999999</v>
      </c>
      <c r="I61" s="152"/>
      <c r="J61" s="152"/>
      <c r="K61" s="190"/>
      <c r="L61" s="106"/>
      <c r="M61" s="106"/>
    </row>
    <row r="62" spans="2:13" s="22" customFormat="1" ht="14.1" customHeight="1" x14ac:dyDescent="0.3">
      <c r="B62" s="150"/>
      <c r="C62" s="151" t="s">
        <v>37</v>
      </c>
      <c r="D62" s="249"/>
      <c r="E62" s="235">
        <v>1.2154</v>
      </c>
      <c r="F62" s="235">
        <v>4.7542999999999997</v>
      </c>
      <c r="G62" s="235"/>
      <c r="H62" s="237">
        <v>2.8959000000000001</v>
      </c>
      <c r="I62" s="177"/>
      <c r="J62" s="177"/>
      <c r="K62" s="190"/>
      <c r="L62" s="106"/>
      <c r="M62" s="106"/>
    </row>
    <row r="63" spans="2:13" s="22" customFormat="1" ht="14.1" customHeight="1" thickBot="1" x14ac:dyDescent="0.35">
      <c r="B63" s="150"/>
      <c r="C63" s="228" t="s">
        <v>38</v>
      </c>
      <c r="D63" s="250"/>
      <c r="E63" s="241">
        <v>0.9738</v>
      </c>
      <c r="F63" s="241">
        <v>4.0602</v>
      </c>
      <c r="G63" s="241"/>
      <c r="H63" s="237">
        <v>7.8507999999999996</v>
      </c>
      <c r="I63" s="177"/>
      <c r="J63" s="177"/>
      <c r="K63" s="190"/>
      <c r="L63" s="106"/>
      <c r="M63" s="106"/>
    </row>
    <row r="64" spans="2:13" ht="14.1" customHeight="1" thickBot="1" x14ac:dyDescent="0.35">
      <c r="B64" s="120"/>
      <c r="C64" s="153" t="s">
        <v>39</v>
      </c>
      <c r="D64" s="231">
        <v>85</v>
      </c>
      <c r="E64" s="236"/>
      <c r="F64" s="236"/>
      <c r="G64" s="236">
        <f>D64-F64</f>
        <v>85</v>
      </c>
      <c r="H64" s="238"/>
      <c r="I64" s="158"/>
      <c r="J64" s="158"/>
      <c r="K64" s="190"/>
      <c r="L64" s="106"/>
      <c r="M64" s="106"/>
    </row>
    <row r="65" spans="2:13" ht="14.1" customHeight="1" thickBot="1" x14ac:dyDescent="0.35">
      <c r="B65" s="120"/>
      <c r="C65" s="153" t="s">
        <v>14</v>
      </c>
      <c r="D65" s="229"/>
      <c r="E65" s="243">
        <v>0.44719999999999999</v>
      </c>
      <c r="F65" s="243">
        <v>1.7410000000000001</v>
      </c>
      <c r="G65" s="243"/>
      <c r="H65" s="307">
        <v>0.22420000000000001</v>
      </c>
      <c r="I65" s="158"/>
      <c r="J65" s="158"/>
      <c r="K65" s="190"/>
      <c r="L65" s="106"/>
      <c r="M65" s="106"/>
    </row>
    <row r="66" spans="2:13" s="3" customFormat="1" ht="16.5" customHeight="1" thickBot="1" x14ac:dyDescent="0.35">
      <c r="B66" s="118"/>
      <c r="C66" s="181" t="s">
        <v>9</v>
      </c>
      <c r="D66" s="188">
        <v>12225</v>
      </c>
      <c r="E66" s="203">
        <f>E57+E58+E59+E60+E64+E65</f>
        <v>4.5018000000000002</v>
      </c>
      <c r="F66" s="312">
        <f>F57+F58+F59+F60+F64+F65</f>
        <v>80.672600000000003</v>
      </c>
      <c r="G66" s="203">
        <f>D66-F66</f>
        <v>12144.3274</v>
      </c>
      <c r="H66" s="211">
        <f>H57+H58+H59+H60+H64+H65</f>
        <v>187.8877</v>
      </c>
      <c r="I66" s="174"/>
      <c r="J66" s="174"/>
      <c r="K66" s="190"/>
      <c r="L66" s="106"/>
      <c r="M66" s="106"/>
    </row>
    <row r="67" spans="2:13" s="3" customFormat="1" ht="19.2" customHeight="1" thickBot="1" x14ac:dyDescent="0.35">
      <c r="B67" s="159"/>
      <c r="C67" s="427"/>
      <c r="D67" s="427"/>
      <c r="E67" s="427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5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12" t="s">
        <v>1</v>
      </c>
      <c r="C72" s="413"/>
      <c r="D72" s="413"/>
      <c r="E72" s="413"/>
      <c r="F72" s="413"/>
      <c r="G72" s="413"/>
      <c r="H72" s="413"/>
      <c r="I72" s="413"/>
      <c r="J72" s="413"/>
      <c r="K72" s="414"/>
      <c r="L72" s="208"/>
      <c r="M72" s="208"/>
    </row>
    <row r="73" spans="2:13" ht="4.5" customHeight="1" thickBot="1" x14ac:dyDescent="0.35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5">
      <c r="B74" s="118"/>
      <c r="C74" s="415" t="s">
        <v>2</v>
      </c>
      <c r="D74" s="416"/>
      <c r="E74" s="415" t="s">
        <v>20</v>
      </c>
      <c r="F74" s="420"/>
      <c r="G74" s="415" t="s">
        <v>21</v>
      </c>
      <c r="H74" s="416"/>
      <c r="I74" s="158"/>
      <c r="J74" s="158"/>
      <c r="K74" s="116"/>
      <c r="L74" s="137"/>
      <c r="M74" s="137"/>
    </row>
    <row r="75" spans="2:13" ht="16.2" x14ac:dyDescent="0.3">
      <c r="B75" s="257"/>
      <c r="C75" s="167" t="s">
        <v>86</v>
      </c>
      <c r="D75" s="171">
        <v>113564</v>
      </c>
      <c r="E75" s="258" t="s">
        <v>5</v>
      </c>
      <c r="F75" s="251">
        <v>43724</v>
      </c>
      <c r="G75" s="259" t="s">
        <v>26</v>
      </c>
      <c r="H75" s="251">
        <v>12841</v>
      </c>
      <c r="I75" s="168"/>
      <c r="J75" s="168"/>
      <c r="K75" s="260"/>
      <c r="L75" s="301"/>
      <c r="M75" s="137"/>
    </row>
    <row r="76" spans="2:13" ht="14.4" x14ac:dyDescent="0.3">
      <c r="B76" s="257"/>
      <c r="C76" s="167" t="s">
        <v>3</v>
      </c>
      <c r="D76" s="171">
        <v>104564</v>
      </c>
      <c r="E76" s="261" t="s">
        <v>6</v>
      </c>
      <c r="F76" s="171">
        <v>71338</v>
      </c>
      <c r="G76" s="259" t="s">
        <v>62</v>
      </c>
      <c r="H76" s="171">
        <v>52790</v>
      </c>
      <c r="I76" s="168"/>
      <c r="J76" s="168"/>
      <c r="K76" s="260"/>
      <c r="L76" s="301"/>
      <c r="M76" s="137"/>
    </row>
    <row r="77" spans="2:13" ht="16.8" thickBot="1" x14ac:dyDescent="0.35">
      <c r="B77" s="257"/>
      <c r="C77" s="167" t="s">
        <v>87</v>
      </c>
      <c r="D77" s="171">
        <v>14872</v>
      </c>
      <c r="E77" s="169"/>
      <c r="F77" s="171"/>
      <c r="G77" s="259" t="s">
        <v>63</v>
      </c>
      <c r="H77" s="171">
        <v>5707</v>
      </c>
      <c r="I77" s="168"/>
      <c r="J77" s="168"/>
      <c r="K77" s="260"/>
      <c r="L77" s="301"/>
      <c r="M77" s="137"/>
    </row>
    <row r="78" spans="2:13" ht="14.1" customHeight="1" thickBot="1" x14ac:dyDescent="0.35">
      <c r="B78" s="257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2"/>
      <c r="L78" s="265"/>
      <c r="M78" s="119"/>
    </row>
    <row r="79" spans="2:13" ht="12" customHeight="1" x14ac:dyDescent="0.3">
      <c r="B79" s="257"/>
      <c r="C79" s="336" t="s">
        <v>96</v>
      </c>
      <c r="D79" s="204"/>
      <c r="E79" s="204"/>
      <c r="F79" s="204"/>
      <c r="G79" s="204"/>
      <c r="H79" s="204"/>
      <c r="I79" s="264"/>
      <c r="J79" s="265"/>
      <c r="K79" s="262"/>
      <c r="L79" s="265"/>
      <c r="M79" s="119"/>
    </row>
    <row r="80" spans="2:13" ht="14.25" customHeight="1" x14ac:dyDescent="0.3">
      <c r="B80" s="257"/>
      <c r="C80" s="428" t="s">
        <v>97</v>
      </c>
      <c r="D80" s="428"/>
      <c r="E80" s="428"/>
      <c r="F80" s="428"/>
      <c r="G80" s="428"/>
      <c r="H80" s="428"/>
      <c r="I80" s="264"/>
      <c r="J80" s="265"/>
      <c r="K80" s="262"/>
      <c r="L80" s="265"/>
      <c r="M80" s="119"/>
    </row>
    <row r="81" spans="1:13" ht="6" customHeight="1" thickBot="1" x14ac:dyDescent="0.35">
      <c r="B81" s="257"/>
      <c r="C81" s="428"/>
      <c r="D81" s="428"/>
      <c r="E81" s="428"/>
      <c r="F81" s="428"/>
      <c r="G81" s="428"/>
      <c r="H81" s="428"/>
      <c r="I81" s="265"/>
      <c r="J81" s="265"/>
      <c r="K81" s="262"/>
      <c r="L81" s="265"/>
      <c r="M81" s="119"/>
    </row>
    <row r="82" spans="1:13" ht="14.1" customHeight="1" x14ac:dyDescent="0.3">
      <c r="B82" s="421" t="s">
        <v>8</v>
      </c>
      <c r="C82" s="422"/>
      <c r="D82" s="422"/>
      <c r="E82" s="422"/>
      <c r="F82" s="422"/>
      <c r="G82" s="422"/>
      <c r="H82" s="422"/>
      <c r="I82" s="422"/>
      <c r="J82" s="422"/>
      <c r="K82" s="423"/>
      <c r="L82" s="302"/>
      <c r="M82" s="208"/>
    </row>
    <row r="83" spans="1:13" ht="5.25" customHeight="1" thickBot="1" x14ac:dyDescent="0.35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5">
      <c r="A84" s="121"/>
      <c r="B84" s="119"/>
      <c r="C84" s="180" t="s">
        <v>19</v>
      </c>
      <c r="D84" s="343" t="s">
        <v>92</v>
      </c>
      <c r="E84" s="337" t="s">
        <v>83</v>
      </c>
      <c r="F84" s="196" t="str">
        <f>F20</f>
        <v>LANDET KVANTUM UKE 8</v>
      </c>
      <c r="G84" s="196" t="str">
        <f>G20</f>
        <v>LANDET KVANTUM T.O.M UKE 8</v>
      </c>
      <c r="H84" s="196" t="str">
        <f>I20</f>
        <v>RESTKVOTER</v>
      </c>
      <c r="I84" s="197" t="str">
        <f>J20</f>
        <v>LANDET KVANTUM T.O.M. UKE 8 2016</v>
      </c>
      <c r="J84" s="119"/>
      <c r="K84" s="10"/>
      <c r="L84" s="119"/>
      <c r="M84" s="119"/>
    </row>
    <row r="85" spans="1:13" ht="14.1" customHeight="1" x14ac:dyDescent="0.3">
      <c r="A85" s="121"/>
      <c r="B85" s="119"/>
      <c r="C85" s="361" t="s">
        <v>16</v>
      </c>
      <c r="D85" s="327">
        <f>D87+D86</f>
        <v>43724</v>
      </c>
      <c r="E85" s="346">
        <f>E87+E86</f>
        <v>50301</v>
      </c>
      <c r="F85" s="346">
        <f>F87+F86</f>
        <v>797.82220000000007</v>
      </c>
      <c r="G85" s="346">
        <f>G86+G87</f>
        <v>9119.0401000000002</v>
      </c>
      <c r="H85" s="346">
        <f>H86+H87</f>
        <v>41181.959900000002</v>
      </c>
      <c r="I85" s="347">
        <f>I86+I87</f>
        <v>7361.5702999999994</v>
      </c>
      <c r="J85" s="158"/>
      <c r="K85" s="129"/>
      <c r="L85" s="158"/>
      <c r="M85" s="158"/>
    </row>
    <row r="86" spans="1:13" ht="14.1" customHeight="1" x14ac:dyDescent="0.3">
      <c r="A86" s="121"/>
      <c r="B86" s="119"/>
      <c r="C86" s="269" t="s">
        <v>12</v>
      </c>
      <c r="D86" s="328">
        <v>42974</v>
      </c>
      <c r="E86" s="348">
        <v>49551</v>
      </c>
      <c r="F86" s="348">
        <v>708.63520000000005</v>
      </c>
      <c r="G86" s="348">
        <v>8991.1172999999999</v>
      </c>
      <c r="H86" s="348">
        <f>E86-G86</f>
        <v>40559.882700000002</v>
      </c>
      <c r="I86" s="349">
        <v>7241.9570999999996</v>
      </c>
      <c r="J86" s="158"/>
      <c r="K86" s="129"/>
      <c r="L86" s="158"/>
      <c r="M86" s="158"/>
    </row>
    <row r="87" spans="1:13" ht="15" thickBot="1" x14ac:dyDescent="0.35">
      <c r="A87" s="121"/>
      <c r="B87" s="119"/>
      <c r="C87" s="362" t="s">
        <v>11</v>
      </c>
      <c r="D87" s="342">
        <v>750</v>
      </c>
      <c r="E87" s="350">
        <v>750</v>
      </c>
      <c r="F87" s="350">
        <v>89.186999999999998</v>
      </c>
      <c r="G87" s="350">
        <v>127.9228</v>
      </c>
      <c r="H87" s="350">
        <f>E87-G87</f>
        <v>622.07719999999995</v>
      </c>
      <c r="I87" s="351">
        <v>119.61320000000001</v>
      </c>
      <c r="J87" s="158"/>
      <c r="K87" s="129"/>
      <c r="L87" s="158"/>
      <c r="M87" s="158"/>
    </row>
    <row r="88" spans="1:13" ht="14.1" customHeight="1" x14ac:dyDescent="0.3">
      <c r="A88" s="121"/>
      <c r="B88" s="4"/>
      <c r="C88" s="268" t="s">
        <v>17</v>
      </c>
      <c r="D88" s="327">
        <f t="shared" ref="D88:I88" si="2">D89+D94+D95</f>
        <v>72532</v>
      </c>
      <c r="E88" s="346">
        <f t="shared" si="2"/>
        <v>77425</v>
      </c>
      <c r="F88" s="346">
        <f t="shared" si="2"/>
        <v>1297.8057000000001</v>
      </c>
      <c r="G88" s="346">
        <f t="shared" si="2"/>
        <v>11958.5324</v>
      </c>
      <c r="H88" s="346">
        <f>H89+H94+H95</f>
        <v>65466.467600000004</v>
      </c>
      <c r="I88" s="347">
        <f t="shared" si="2"/>
        <v>11660.785899999999</v>
      </c>
      <c r="J88" s="158"/>
      <c r="K88" s="129"/>
      <c r="L88" s="158"/>
      <c r="M88" s="158"/>
    </row>
    <row r="89" spans="1:13" ht="15.75" customHeight="1" x14ac:dyDescent="0.3">
      <c r="A89" s="121"/>
      <c r="B89" s="39"/>
      <c r="C89" s="275" t="s">
        <v>64</v>
      </c>
      <c r="D89" s="329">
        <f t="shared" ref="D89:I89" si="3">D90+D91+D92+D93</f>
        <v>53984</v>
      </c>
      <c r="E89" s="352">
        <f t="shared" si="3"/>
        <v>57586</v>
      </c>
      <c r="F89" s="352">
        <f t="shared" si="3"/>
        <v>781.1114</v>
      </c>
      <c r="G89" s="352">
        <f t="shared" si="3"/>
        <v>6419.7464</v>
      </c>
      <c r="H89" s="352">
        <f>H90+H91+H92+H93</f>
        <v>51166.253600000004</v>
      </c>
      <c r="I89" s="353">
        <f t="shared" si="3"/>
        <v>8285.0370000000003</v>
      </c>
      <c r="J89" s="158"/>
      <c r="K89" s="129"/>
      <c r="L89" s="158"/>
      <c r="M89" s="158"/>
    </row>
    <row r="90" spans="1:13" ht="14.1" customHeight="1" x14ac:dyDescent="0.3">
      <c r="A90" s="116"/>
      <c r="B90" s="137"/>
      <c r="C90" s="274" t="s">
        <v>22</v>
      </c>
      <c r="D90" s="330">
        <f>14887+530</f>
        <v>15417</v>
      </c>
      <c r="E90" s="354">
        <v>17656</v>
      </c>
      <c r="F90" s="354">
        <v>242.78829999999999</v>
      </c>
      <c r="G90" s="354">
        <v>1712.3597</v>
      </c>
      <c r="H90" s="354">
        <f t="shared" ref="H90:H96" si="4">E90-G90</f>
        <v>15943.640299999999</v>
      </c>
      <c r="I90" s="355">
        <v>2226.2887000000001</v>
      </c>
      <c r="J90" s="158"/>
      <c r="K90" s="129"/>
      <c r="L90" s="158"/>
      <c r="M90" s="158"/>
    </row>
    <row r="91" spans="1:13" ht="14.1" customHeight="1" x14ac:dyDescent="0.3">
      <c r="A91" s="116"/>
      <c r="B91" s="137"/>
      <c r="C91" s="274" t="s">
        <v>23</v>
      </c>
      <c r="D91" s="330">
        <f>13725+664</f>
        <v>14389</v>
      </c>
      <c r="E91" s="354">
        <v>16454</v>
      </c>
      <c r="F91" s="354">
        <v>227.74170000000001</v>
      </c>
      <c r="G91" s="354">
        <v>2399.3004999999998</v>
      </c>
      <c r="H91" s="354">
        <f t="shared" si="4"/>
        <v>14054.699500000001</v>
      </c>
      <c r="I91" s="355">
        <v>2553.5877999999998</v>
      </c>
      <c r="J91" s="158"/>
      <c r="K91" s="129"/>
      <c r="L91" s="158"/>
      <c r="M91" s="158"/>
    </row>
    <row r="92" spans="1:13" ht="14.1" customHeight="1" x14ac:dyDescent="0.3">
      <c r="A92" s="116"/>
      <c r="B92" s="137"/>
      <c r="C92" s="274" t="s">
        <v>24</v>
      </c>
      <c r="D92" s="330">
        <v>15573</v>
      </c>
      <c r="E92" s="354">
        <v>17916</v>
      </c>
      <c r="F92" s="354">
        <v>201.16640000000001</v>
      </c>
      <c r="G92" s="354">
        <v>1784.2824000000001</v>
      </c>
      <c r="H92" s="354">
        <f t="shared" si="4"/>
        <v>16131.7176</v>
      </c>
      <c r="I92" s="355">
        <v>2271.4005000000002</v>
      </c>
      <c r="J92" s="158"/>
      <c r="K92" s="129"/>
      <c r="L92" s="158"/>
      <c r="M92" s="158"/>
    </row>
    <row r="93" spans="1:13" ht="14.1" customHeight="1" x14ac:dyDescent="0.3">
      <c r="A93" s="116"/>
      <c r="B93" s="137"/>
      <c r="C93" s="274" t="s">
        <v>25</v>
      </c>
      <c r="D93" s="330">
        <v>8605</v>
      </c>
      <c r="E93" s="354">
        <v>5560</v>
      </c>
      <c r="F93" s="354">
        <v>109.41500000000001</v>
      </c>
      <c r="G93" s="354">
        <v>523.80380000000002</v>
      </c>
      <c r="H93" s="354">
        <f t="shared" si="4"/>
        <v>5036.1962000000003</v>
      </c>
      <c r="I93" s="355">
        <v>1233.76</v>
      </c>
      <c r="J93" s="158"/>
      <c r="K93" s="129"/>
      <c r="L93" s="158"/>
      <c r="M93" s="158"/>
    </row>
    <row r="94" spans="1:13" ht="14.1" customHeight="1" x14ac:dyDescent="0.3">
      <c r="A94" s="116"/>
      <c r="B94" s="137"/>
      <c r="C94" s="275" t="s">
        <v>32</v>
      </c>
      <c r="D94" s="329">
        <v>12841</v>
      </c>
      <c r="E94" s="352">
        <v>13273</v>
      </c>
      <c r="F94" s="352">
        <v>439.79039999999998</v>
      </c>
      <c r="G94" s="352">
        <v>5029.3389999999999</v>
      </c>
      <c r="H94" s="352">
        <f t="shared" si="4"/>
        <v>8243.6610000000001</v>
      </c>
      <c r="I94" s="353">
        <v>2752.9047</v>
      </c>
      <c r="J94" s="158"/>
      <c r="K94" s="129"/>
      <c r="L94" s="158"/>
      <c r="M94" s="158"/>
    </row>
    <row r="95" spans="1:13" ht="14.1" customHeight="1" thickBot="1" x14ac:dyDescent="0.35">
      <c r="A95" s="121"/>
      <c r="B95" s="39"/>
      <c r="C95" s="276" t="s">
        <v>63</v>
      </c>
      <c r="D95" s="338">
        <v>5707</v>
      </c>
      <c r="E95" s="363">
        <v>6566</v>
      </c>
      <c r="F95" s="363">
        <v>76.903899999999993</v>
      </c>
      <c r="G95" s="363">
        <v>509.447</v>
      </c>
      <c r="H95" s="363">
        <f t="shared" si="4"/>
        <v>6056.5529999999999</v>
      </c>
      <c r="I95" s="364">
        <v>622.8442</v>
      </c>
      <c r="J95" s="158"/>
      <c r="K95" s="129"/>
      <c r="L95" s="158"/>
      <c r="M95" s="158"/>
    </row>
    <row r="96" spans="1:13" ht="15" thickBot="1" x14ac:dyDescent="0.35">
      <c r="A96" s="121"/>
      <c r="B96" s="39"/>
      <c r="C96" s="175" t="s">
        <v>13</v>
      </c>
      <c r="D96" s="341">
        <v>309</v>
      </c>
      <c r="E96" s="359">
        <v>309</v>
      </c>
      <c r="F96" s="359">
        <v>4.0014000000000003</v>
      </c>
      <c r="G96" s="359">
        <v>13.323499999999999</v>
      </c>
      <c r="H96" s="359">
        <f t="shared" si="4"/>
        <v>295.67649999999998</v>
      </c>
      <c r="I96" s="360">
        <v>9.0940999999999992</v>
      </c>
      <c r="J96" s="158"/>
      <c r="K96" s="129"/>
      <c r="L96" s="158"/>
      <c r="M96" s="158"/>
    </row>
    <row r="97" spans="1:13" ht="16.8" thickBot="1" x14ac:dyDescent="0.35">
      <c r="A97" s="121"/>
      <c r="B97" s="119"/>
      <c r="C97" s="175" t="s">
        <v>71</v>
      </c>
      <c r="D97" s="332">
        <v>300</v>
      </c>
      <c r="E97" s="333">
        <v>300</v>
      </c>
      <c r="F97" s="333">
        <v>0.99980000000000002</v>
      </c>
      <c r="G97" s="333">
        <v>300</v>
      </c>
      <c r="H97" s="333">
        <f t="shared" ref="H97:H98" si="5">D97-G97</f>
        <v>0</v>
      </c>
      <c r="I97" s="340">
        <v>300</v>
      </c>
      <c r="J97" s="158"/>
      <c r="K97" s="129"/>
      <c r="L97" s="158"/>
      <c r="M97" s="158"/>
    </row>
    <row r="98" spans="1:13" ht="16.5" customHeight="1" thickBot="1" x14ac:dyDescent="0.35">
      <c r="A98" s="121"/>
      <c r="B98" s="119"/>
      <c r="C98" s="267" t="s">
        <v>14</v>
      </c>
      <c r="D98" s="332"/>
      <c r="E98" s="333"/>
      <c r="F98" s="333"/>
      <c r="G98" s="333"/>
      <c r="H98" s="333">
        <f t="shared" si="5"/>
        <v>0</v>
      </c>
      <c r="I98" s="340"/>
      <c r="J98" s="158"/>
      <c r="K98" s="129"/>
      <c r="L98" s="158"/>
      <c r="M98" s="158"/>
    </row>
    <row r="99" spans="1:13" ht="16.2" thickBot="1" x14ac:dyDescent="0.35">
      <c r="A99" s="121"/>
      <c r="B99" s="119"/>
      <c r="C99" s="181" t="s">
        <v>9</v>
      </c>
      <c r="D99" s="334">
        <f t="shared" ref="D99:I99" si="6">D85+D88+D96+D97+D98</f>
        <v>116865</v>
      </c>
      <c r="E99" s="339">
        <f t="shared" si="6"/>
        <v>128335</v>
      </c>
      <c r="F99" s="226">
        <f t="shared" si="6"/>
        <v>2100.6291000000006</v>
      </c>
      <c r="G99" s="226">
        <f t="shared" si="6"/>
        <v>21390.896000000001</v>
      </c>
      <c r="H99" s="226">
        <f>H85+H88+H96+H97+H98</f>
        <v>106944.10400000001</v>
      </c>
      <c r="I99" s="200">
        <f t="shared" si="6"/>
        <v>19331.450299999997</v>
      </c>
      <c r="J99" s="158"/>
      <c r="K99" s="129"/>
      <c r="L99" s="158"/>
      <c r="M99" s="158"/>
    </row>
    <row r="100" spans="1:13" ht="14.4" x14ac:dyDescent="0.3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3">
      <c r="B101" s="13"/>
      <c r="C101" s="205" t="s">
        <v>112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3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3">
      <c r="B103" s="123"/>
      <c r="C103" s="313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5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3">
      <c r="B107" s="412" t="s">
        <v>1</v>
      </c>
      <c r="C107" s="413"/>
      <c r="D107" s="413"/>
      <c r="E107" s="413"/>
      <c r="F107" s="413"/>
      <c r="G107" s="413"/>
      <c r="H107" s="413"/>
      <c r="I107" s="413"/>
      <c r="J107" s="413"/>
      <c r="K107" s="414"/>
      <c r="L107" s="208"/>
      <c r="M107" s="208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15" t="s">
        <v>2</v>
      </c>
      <c r="D109" s="416"/>
      <c r="E109" s="415" t="s">
        <v>20</v>
      </c>
      <c r="F109" s="416"/>
      <c r="G109" s="415" t="s">
        <v>21</v>
      </c>
      <c r="H109" s="416"/>
      <c r="I109" s="38"/>
      <c r="J109" s="158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1">
        <v>134450</v>
      </c>
      <c r="E110" s="166" t="s">
        <v>5</v>
      </c>
      <c r="F110" s="251">
        <v>48557</v>
      </c>
      <c r="G110" s="167" t="s">
        <v>26</v>
      </c>
      <c r="H110" s="251">
        <v>5486</v>
      </c>
      <c r="I110" s="38"/>
      <c r="J110" s="158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5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5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3">
      <c r="B114" s="13"/>
      <c r="C114" s="124" t="s">
        <v>106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3">
      <c r="B116" s="417" t="s">
        <v>8</v>
      </c>
      <c r="C116" s="418"/>
      <c r="D116" s="418"/>
      <c r="E116" s="418"/>
      <c r="F116" s="418"/>
      <c r="G116" s="418"/>
      <c r="H116" s="418"/>
      <c r="I116" s="418"/>
      <c r="J116" s="418"/>
      <c r="K116" s="419"/>
      <c r="L116" s="208"/>
      <c r="M116" s="208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5">
      <c r="B118" s="2"/>
      <c r="C118" s="221" t="s">
        <v>19</v>
      </c>
      <c r="D118" s="180" t="s">
        <v>92</v>
      </c>
      <c r="E118" s="343" t="s">
        <v>83</v>
      </c>
      <c r="F118" s="189" t="str">
        <f>F20</f>
        <v>LANDET KVANTUM UKE 8</v>
      </c>
      <c r="G118" s="196" t="str">
        <f>G20</f>
        <v>LANDET KVANTUM T.O.M UKE 8</v>
      </c>
      <c r="H118" s="196" t="str">
        <f>I20</f>
        <v>RESTKVOTER</v>
      </c>
      <c r="I118" s="197" t="str">
        <f>J20</f>
        <v>LANDET KVANTUM T.O.M. UKE 8 2016</v>
      </c>
      <c r="J118" s="4"/>
      <c r="K118" s="1"/>
      <c r="L118" s="4"/>
      <c r="M118" s="4"/>
    </row>
    <row r="119" spans="2:13" s="71" customFormat="1" ht="14.1" customHeight="1" x14ac:dyDescent="0.3">
      <c r="B119" s="9"/>
      <c r="C119" s="268" t="s">
        <v>16</v>
      </c>
      <c r="D119" s="374">
        <f>D120+D121+D122</f>
        <v>48557</v>
      </c>
      <c r="E119" s="239">
        <f>E120+E121+E122</f>
        <v>49595</v>
      </c>
      <c r="F119" s="365">
        <f>F120+F121+F122</f>
        <v>2131.0904</v>
      </c>
      <c r="G119" s="365">
        <f>G120+G121+G122</f>
        <v>6191.6090000000004</v>
      </c>
      <c r="H119" s="365">
        <f>D119-G119</f>
        <v>42365.391000000003</v>
      </c>
      <c r="I119" s="375">
        <f>I120+I121+I122</f>
        <v>3962.1743000000001</v>
      </c>
      <c r="J119" s="158"/>
      <c r="K119" s="129"/>
      <c r="L119" s="158"/>
      <c r="M119" s="158"/>
    </row>
    <row r="120" spans="2:13" ht="14.1" customHeight="1" x14ac:dyDescent="0.3">
      <c r="B120" s="9"/>
      <c r="C120" s="269" t="s">
        <v>12</v>
      </c>
      <c r="D120" s="376">
        <v>38846</v>
      </c>
      <c r="E120" s="253">
        <v>39955</v>
      </c>
      <c r="F120" s="377">
        <v>1321.8269</v>
      </c>
      <c r="G120" s="377">
        <v>4434.5010000000002</v>
      </c>
      <c r="H120" s="377">
        <f t="shared" ref="H120:H126" si="7">E120-G120</f>
        <v>35520.498999999996</v>
      </c>
      <c r="I120" s="378">
        <v>2332.3045000000002</v>
      </c>
      <c r="J120" s="158"/>
      <c r="K120" s="129"/>
      <c r="L120" s="158"/>
      <c r="M120" s="158"/>
    </row>
    <row r="121" spans="2:13" ht="14.1" customHeight="1" x14ac:dyDescent="0.3">
      <c r="B121" s="9"/>
      <c r="C121" s="269" t="s">
        <v>11</v>
      </c>
      <c r="D121" s="376">
        <v>9211</v>
      </c>
      <c r="E121" s="253">
        <v>9140</v>
      </c>
      <c r="F121" s="377">
        <v>809.26350000000002</v>
      </c>
      <c r="G121" s="377">
        <v>1757.1079999999999</v>
      </c>
      <c r="H121" s="377">
        <f t="shared" si="7"/>
        <v>7382.8919999999998</v>
      </c>
      <c r="I121" s="378">
        <v>1629.8697999999999</v>
      </c>
      <c r="J121" s="158"/>
      <c r="K121" s="129"/>
      <c r="L121" s="158"/>
      <c r="M121" s="158"/>
    </row>
    <row r="122" spans="2:13" ht="15" thickBot="1" x14ac:dyDescent="0.35">
      <c r="B122" s="9"/>
      <c r="C122" s="270" t="s">
        <v>42</v>
      </c>
      <c r="D122" s="379">
        <v>500</v>
      </c>
      <c r="E122" s="254">
        <v>500</v>
      </c>
      <c r="F122" s="380"/>
      <c r="G122" s="380"/>
      <c r="H122" s="380">
        <f t="shared" si="7"/>
        <v>500</v>
      </c>
      <c r="I122" s="381"/>
      <c r="J122" s="158"/>
      <c r="K122" s="129"/>
      <c r="L122" s="158"/>
      <c r="M122" s="158"/>
    </row>
    <row r="123" spans="2:13" s="98" customFormat="1" ht="13.5" customHeight="1" thickBot="1" x14ac:dyDescent="0.35">
      <c r="B123" s="100"/>
      <c r="C123" s="271" t="s">
        <v>41</v>
      </c>
      <c r="D123" s="382">
        <v>32809</v>
      </c>
      <c r="E123" s="304">
        <v>31815</v>
      </c>
      <c r="F123" s="309"/>
      <c r="G123" s="309">
        <v>501.084</v>
      </c>
      <c r="H123" s="308">
        <f t="shared" si="7"/>
        <v>31313.916000000001</v>
      </c>
      <c r="I123" s="310">
        <v>532.47500000000002</v>
      </c>
      <c r="J123" s="101"/>
      <c r="K123" s="129"/>
      <c r="L123" s="158"/>
      <c r="M123" s="158"/>
    </row>
    <row r="124" spans="2:13" s="71" customFormat="1" ht="14.25" customHeight="1" thickBot="1" x14ac:dyDescent="0.35">
      <c r="B124" s="9"/>
      <c r="C124" s="272" t="s">
        <v>17</v>
      </c>
      <c r="D124" s="383">
        <f>D125+D130+D133</f>
        <v>50702</v>
      </c>
      <c r="E124" s="371">
        <f>E125+E130+E133</f>
        <v>51428</v>
      </c>
      <c r="F124" s="384">
        <f>F125+F130+F133</f>
        <v>1910.8392999999999</v>
      </c>
      <c r="G124" s="384">
        <f>G133+G130+G125</f>
        <v>10743.9172</v>
      </c>
      <c r="H124" s="384">
        <f t="shared" si="7"/>
        <v>40684.082800000004</v>
      </c>
      <c r="I124" s="385">
        <f>I125+I130+I133</f>
        <v>16442.157199999998</v>
      </c>
      <c r="J124" s="119"/>
      <c r="K124" s="129"/>
      <c r="L124" s="158"/>
      <c r="M124" s="158"/>
    </row>
    <row r="125" spans="2:13" ht="15.75" customHeight="1" x14ac:dyDescent="0.3">
      <c r="B125" s="2"/>
      <c r="C125" s="273" t="s">
        <v>64</v>
      </c>
      <c r="D125" s="386">
        <f>D126+D127+D128+D129</f>
        <v>38234</v>
      </c>
      <c r="E125" s="372">
        <f>E126+E127+E128+E129</f>
        <v>38250</v>
      </c>
      <c r="F125" s="387">
        <f>F126+F127+F128+F129</f>
        <v>1695.0793999999999</v>
      </c>
      <c r="G125" s="387">
        <f>G126+G127+G129+G128</f>
        <v>9299.8064999999988</v>
      </c>
      <c r="H125" s="387">
        <f t="shared" si="7"/>
        <v>28950.193500000001</v>
      </c>
      <c r="I125" s="388">
        <f>I126+I127+I128+I129</f>
        <v>14521.1068</v>
      </c>
      <c r="J125" s="4"/>
      <c r="K125" s="129"/>
      <c r="L125" s="158"/>
      <c r="M125" s="158"/>
    </row>
    <row r="126" spans="2:13" s="22" customFormat="1" ht="14.1" customHeight="1" x14ac:dyDescent="0.3">
      <c r="B126" s="45"/>
      <c r="C126" s="274" t="s">
        <v>22</v>
      </c>
      <c r="D126" s="389">
        <v>10943</v>
      </c>
      <c r="E126" s="249">
        <v>12070</v>
      </c>
      <c r="F126" s="390">
        <v>390.37029999999999</v>
      </c>
      <c r="G126" s="390">
        <v>1845.0484999999999</v>
      </c>
      <c r="H126" s="390">
        <f t="shared" si="7"/>
        <v>10224.951499999999</v>
      </c>
      <c r="I126" s="391">
        <v>2237.2800999999999</v>
      </c>
      <c r="J126" s="46"/>
      <c r="K126" s="129"/>
      <c r="L126" s="158"/>
      <c r="M126" s="158"/>
    </row>
    <row r="127" spans="2:13" s="22" customFormat="1" ht="14.1" customHeight="1" x14ac:dyDescent="0.3">
      <c r="B127" s="131"/>
      <c r="C127" s="274" t="s">
        <v>23</v>
      </c>
      <c r="D127" s="389">
        <v>10198</v>
      </c>
      <c r="E127" s="249">
        <v>10860</v>
      </c>
      <c r="F127" s="390">
        <v>539.51409999999998</v>
      </c>
      <c r="G127" s="390">
        <v>3003.0007000000001</v>
      </c>
      <c r="H127" s="390">
        <f t="shared" ref="H127:H135" si="8">E127-G127</f>
        <v>7856.9992999999995</v>
      </c>
      <c r="I127" s="391">
        <v>4302.0801000000001</v>
      </c>
      <c r="J127" s="137"/>
      <c r="K127" s="129"/>
      <c r="L127" s="158"/>
      <c r="M127" s="158"/>
    </row>
    <row r="128" spans="2:13" s="22" customFormat="1" ht="14.1" customHeight="1" x14ac:dyDescent="0.3">
      <c r="B128" s="131"/>
      <c r="C128" s="274" t="s">
        <v>24</v>
      </c>
      <c r="D128" s="389">
        <v>9687</v>
      </c>
      <c r="E128" s="249">
        <v>9306</v>
      </c>
      <c r="F128" s="390">
        <v>331.6687</v>
      </c>
      <c r="G128" s="390">
        <v>2594.8471</v>
      </c>
      <c r="H128" s="390">
        <f t="shared" ref="H128:H134" si="9">E128-G128</f>
        <v>6711.1529</v>
      </c>
      <c r="I128" s="391">
        <v>4669.4817000000003</v>
      </c>
      <c r="J128" s="137"/>
      <c r="K128" s="129"/>
      <c r="L128" s="158"/>
      <c r="M128" s="158"/>
    </row>
    <row r="129" spans="2:13" s="22" customFormat="1" ht="14.1" customHeight="1" x14ac:dyDescent="0.3">
      <c r="B129" s="131"/>
      <c r="C129" s="274" t="s">
        <v>25</v>
      </c>
      <c r="D129" s="389">
        <v>7406</v>
      </c>
      <c r="E129" s="249">
        <v>6014</v>
      </c>
      <c r="F129" s="390">
        <v>433.52629999999999</v>
      </c>
      <c r="G129" s="390">
        <v>1856.9102</v>
      </c>
      <c r="H129" s="390">
        <f t="shared" si="9"/>
        <v>4157.0897999999997</v>
      </c>
      <c r="I129" s="391">
        <v>3312.2649000000001</v>
      </c>
      <c r="J129" s="137"/>
      <c r="K129" s="129"/>
      <c r="L129" s="158"/>
      <c r="M129" s="158"/>
    </row>
    <row r="130" spans="2:13" s="23" customFormat="1" ht="14.1" customHeight="1" x14ac:dyDescent="0.3">
      <c r="B130" s="20"/>
      <c r="C130" s="275" t="s">
        <v>18</v>
      </c>
      <c r="D130" s="392">
        <f>D131+D132</f>
        <v>5486</v>
      </c>
      <c r="E130" s="240">
        <f>E131+E132</f>
        <v>6070</v>
      </c>
      <c r="F130" s="393">
        <v>0.09</v>
      </c>
      <c r="G130" s="393">
        <v>142.93700000000001</v>
      </c>
      <c r="H130" s="393">
        <f t="shared" si="9"/>
        <v>5927.0630000000001</v>
      </c>
      <c r="I130" s="394">
        <v>433.67110000000002</v>
      </c>
      <c r="J130" s="39"/>
      <c r="K130" s="129"/>
      <c r="L130" s="158"/>
      <c r="M130" s="158"/>
    </row>
    <row r="131" spans="2:13" ht="14.1" customHeight="1" x14ac:dyDescent="0.3">
      <c r="B131" s="9"/>
      <c r="C131" s="274" t="s">
        <v>43</v>
      </c>
      <c r="D131" s="389">
        <v>4986</v>
      </c>
      <c r="E131" s="305">
        <v>5570</v>
      </c>
      <c r="F131" s="395"/>
      <c r="G131" s="395">
        <v>142.4144</v>
      </c>
      <c r="H131" s="395">
        <f t="shared" si="9"/>
        <v>5427.5856000000003</v>
      </c>
      <c r="I131" s="396">
        <v>424.03550000000001</v>
      </c>
      <c r="J131" s="119"/>
      <c r="K131" s="129"/>
      <c r="L131" s="158"/>
      <c r="M131" s="158"/>
    </row>
    <row r="132" spans="2:13" ht="14.1" customHeight="1" x14ac:dyDescent="0.3">
      <c r="B132" s="20"/>
      <c r="C132" s="274" t="s">
        <v>44</v>
      </c>
      <c r="D132" s="389">
        <v>500</v>
      </c>
      <c r="E132" s="305">
        <v>500</v>
      </c>
      <c r="F132" s="395">
        <f>F130-F131</f>
        <v>0.09</v>
      </c>
      <c r="G132" s="395">
        <f>G130-G131</f>
        <v>0.52260000000001128</v>
      </c>
      <c r="H132" s="395">
        <f t="shared" si="9"/>
        <v>499.47739999999999</v>
      </c>
      <c r="I132" s="396">
        <f>I130-I131</f>
        <v>9.6356000000000108</v>
      </c>
      <c r="J132" s="39"/>
      <c r="K132" s="129"/>
      <c r="L132" s="158"/>
      <c r="M132" s="158"/>
    </row>
    <row r="133" spans="2:13" ht="15" thickBot="1" x14ac:dyDescent="0.35">
      <c r="B133" s="9"/>
      <c r="C133" s="276" t="s">
        <v>63</v>
      </c>
      <c r="D133" s="397">
        <v>6982</v>
      </c>
      <c r="E133" s="266">
        <v>7108</v>
      </c>
      <c r="F133" s="398">
        <v>215.66990000000001</v>
      </c>
      <c r="G133" s="398">
        <v>1301.1737000000001</v>
      </c>
      <c r="H133" s="398">
        <f t="shared" si="9"/>
        <v>5806.8262999999997</v>
      </c>
      <c r="I133" s="399">
        <v>1487.3793000000001</v>
      </c>
      <c r="J133" s="119"/>
      <c r="K133" s="129"/>
      <c r="L133" s="158"/>
      <c r="M133" s="158"/>
    </row>
    <row r="134" spans="2:13" s="71" customFormat="1" ht="15" thickBot="1" x14ac:dyDescent="0.35">
      <c r="B134" s="9"/>
      <c r="C134" s="277" t="s">
        <v>13</v>
      </c>
      <c r="D134" s="231">
        <v>132</v>
      </c>
      <c r="E134" s="373">
        <v>132</v>
      </c>
      <c r="F134" s="373">
        <v>1.6889000000000001</v>
      </c>
      <c r="G134" s="373">
        <v>3.5388999999999999</v>
      </c>
      <c r="H134" s="373">
        <f t="shared" si="9"/>
        <v>128.46109999999999</v>
      </c>
      <c r="I134" s="400">
        <v>2.1836000000000002</v>
      </c>
      <c r="J134" s="119"/>
      <c r="K134" s="129"/>
      <c r="L134" s="158"/>
      <c r="M134" s="158"/>
    </row>
    <row r="135" spans="2:13" s="71" customFormat="1" ht="16.8" thickBot="1" x14ac:dyDescent="0.35">
      <c r="B135" s="9"/>
      <c r="C135" s="272" t="s">
        <v>71</v>
      </c>
      <c r="D135" s="401">
        <v>2000</v>
      </c>
      <c r="E135" s="306">
        <v>2000</v>
      </c>
      <c r="F135" s="309">
        <v>3.1861000000000002</v>
      </c>
      <c r="G135" s="309">
        <v>2000</v>
      </c>
      <c r="H135" s="309">
        <f t="shared" si="8"/>
        <v>0</v>
      </c>
      <c r="I135" s="311">
        <v>2000</v>
      </c>
      <c r="J135" s="119"/>
      <c r="K135" s="129"/>
      <c r="L135" s="158"/>
      <c r="M135" s="158"/>
    </row>
    <row r="136" spans="2:13" s="71" customFormat="1" ht="15" thickBot="1" x14ac:dyDescent="0.35">
      <c r="B136" s="9"/>
      <c r="C136" s="272" t="s">
        <v>45</v>
      </c>
      <c r="D136" s="402">
        <v>250</v>
      </c>
      <c r="E136" s="231">
        <v>250</v>
      </c>
      <c r="F136" s="236"/>
      <c r="G136" s="236">
        <v>70.180000000000007</v>
      </c>
      <c r="H136" s="236">
        <f>E136-G136</f>
        <v>179.82</v>
      </c>
      <c r="I136" s="238"/>
      <c r="J136" s="158"/>
      <c r="K136" s="129"/>
      <c r="L136" s="158"/>
      <c r="M136" s="158"/>
    </row>
    <row r="137" spans="2:13" s="71" customFormat="1" ht="15" thickBot="1" x14ac:dyDescent="0.35">
      <c r="B137" s="9"/>
      <c r="C137" s="222" t="s">
        <v>14</v>
      </c>
      <c r="D137" s="403"/>
      <c r="E137" s="229"/>
      <c r="F137" s="243"/>
      <c r="G137" s="243">
        <v>5</v>
      </c>
      <c r="H137" s="243">
        <f>E137-G137</f>
        <v>-5</v>
      </c>
      <c r="I137" s="307">
        <v>9</v>
      </c>
      <c r="J137" s="119"/>
      <c r="K137" s="129"/>
      <c r="L137" s="158"/>
      <c r="M137" s="158"/>
    </row>
    <row r="138" spans="2:13" s="3" customFormat="1" ht="16.2" thickBot="1" x14ac:dyDescent="0.35">
      <c r="B138" s="2"/>
      <c r="C138" s="32" t="s">
        <v>9</v>
      </c>
      <c r="D138" s="404">
        <f>D119+D123+D124+D134+D135+D136</f>
        <v>134450</v>
      </c>
      <c r="E138" s="188">
        <f>E119+E123+E124+E134+E135+E136</f>
        <v>135220</v>
      </c>
      <c r="F138" s="203">
        <f>F119+F123+F124+F134+F135+F136+F137</f>
        <v>4046.8046999999997</v>
      </c>
      <c r="G138" s="203">
        <f>G119+G123+G124+G134+G135+G136+G137</f>
        <v>19515.329099999999</v>
      </c>
      <c r="H138" s="203">
        <f>E138-G138</f>
        <v>115704.6709</v>
      </c>
      <c r="I138" s="211">
        <f>I119+I123+I124+I134+I135+I136+I137</f>
        <v>22947.990099999999</v>
      </c>
      <c r="J138" s="174"/>
      <c r="K138" s="129"/>
      <c r="L138" s="158"/>
      <c r="M138" s="158"/>
    </row>
    <row r="139" spans="2:13" s="3" customFormat="1" ht="14.25" customHeight="1" x14ac:dyDescent="0.3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3">
      <c r="B140" s="2"/>
      <c r="C140" s="205" t="s">
        <v>113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3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5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3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4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5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5">
      <c r="B148" s="120"/>
      <c r="C148" s="432" t="s">
        <v>2</v>
      </c>
      <c r="D148" s="433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3">
      <c r="B149" s="120"/>
      <c r="C149" s="278" t="s">
        <v>58</v>
      </c>
      <c r="D149" s="279">
        <v>17600</v>
      </c>
      <c r="E149" s="280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81" t="s">
        <v>79</v>
      </c>
      <c r="D150" s="282">
        <v>8400</v>
      </c>
      <c r="E150" s="280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5">
      <c r="B151" s="120"/>
      <c r="C151" s="283" t="s">
        <v>80</v>
      </c>
      <c r="D151" s="282">
        <v>4000</v>
      </c>
      <c r="E151" s="280"/>
      <c r="F151" s="191"/>
      <c r="G151" s="138"/>
      <c r="H151" s="119"/>
      <c r="I151" s="119"/>
      <c r="J151" s="119"/>
      <c r="K151" s="121"/>
      <c r="L151" s="119"/>
      <c r="M151" s="119"/>
    </row>
    <row r="152" spans="2:13" ht="16.2" thickBot="1" x14ac:dyDescent="0.35">
      <c r="B152" s="120"/>
      <c r="C152" s="284" t="s">
        <v>34</v>
      </c>
      <c r="D152" s="285">
        <f>SUM(D149:D151)</f>
        <v>30000</v>
      </c>
      <c r="E152" s="280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3">
      <c r="B153" s="120"/>
      <c r="C153" s="286" t="s">
        <v>100</v>
      </c>
      <c r="D153" s="287"/>
      <c r="E153" s="287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86" t="s">
        <v>101</v>
      </c>
      <c r="D154" s="287"/>
      <c r="E154" s="287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3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5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47.4" thickBot="1" x14ac:dyDescent="0.35">
      <c r="B157" s="120"/>
      <c r="C157" s="107" t="s">
        <v>19</v>
      </c>
      <c r="D157" s="114" t="s">
        <v>20</v>
      </c>
      <c r="E157" s="70" t="str">
        <f>F20</f>
        <v>LANDET KVANTUM UKE 8</v>
      </c>
      <c r="F157" s="70" t="str">
        <f>G20</f>
        <v>LANDET KVANTUM T.O.M UKE 8</v>
      </c>
      <c r="G157" s="70" t="str">
        <f>I20</f>
        <v>RESTKVOTER</v>
      </c>
      <c r="H157" s="93" t="str">
        <f>J20</f>
        <v>LANDET KVANTUM T.O.M. UKE 8 2016</v>
      </c>
      <c r="I157" s="119"/>
      <c r="J157" s="119"/>
      <c r="K157" s="121"/>
      <c r="L157" s="119"/>
      <c r="M157" s="119"/>
    </row>
    <row r="158" spans="2:13" ht="15" customHeight="1" thickBot="1" x14ac:dyDescent="0.35">
      <c r="B158" s="120"/>
      <c r="C158" s="112" t="s">
        <v>5</v>
      </c>
      <c r="D158" s="185">
        <v>17477</v>
      </c>
      <c r="E158" s="185">
        <v>10.313000000000001</v>
      </c>
      <c r="F158" s="185">
        <v>177.5462</v>
      </c>
      <c r="G158" s="185">
        <f>D158-F158</f>
        <v>17299.453799999999</v>
      </c>
      <c r="H158" s="223">
        <v>205.4084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5" t="s">
        <v>44</v>
      </c>
      <c r="D159" s="185">
        <v>100</v>
      </c>
      <c r="E159" s="185">
        <v>4.1000000000000002E-2</v>
      </c>
      <c r="F159" s="185">
        <v>4.3999999999999997E-2</v>
      </c>
      <c r="G159" s="185">
        <f>D159-F159</f>
        <v>99.956000000000003</v>
      </c>
      <c r="H159" s="223">
        <v>0.71099999999999997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5">
      <c r="A161" s="119"/>
      <c r="B161" s="120"/>
      <c r="C161" s="113" t="s">
        <v>55</v>
      </c>
      <c r="D161" s="187">
        <f>SUM(D158:D160)</f>
        <v>17600</v>
      </c>
      <c r="E161" s="187">
        <f>SUM(E158:E160)</f>
        <v>10.354000000000001</v>
      </c>
      <c r="F161" s="187">
        <f>SUM(F158:F160)</f>
        <v>177.59020000000001</v>
      </c>
      <c r="G161" s="187">
        <f>D161-F161</f>
        <v>17422.409800000001</v>
      </c>
      <c r="H161" s="210">
        <f>SUM(H158:H160)</f>
        <v>206.11940000000001</v>
      </c>
      <c r="I161" s="119"/>
      <c r="J161" s="119"/>
      <c r="K161" s="121"/>
      <c r="L161" s="119"/>
      <c r="M161" s="119"/>
    </row>
    <row r="162" spans="1:13" ht="21" customHeight="1" thickBot="1" x14ac:dyDescent="0.35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4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3">
      <c r="B164" s="437" t="s">
        <v>1</v>
      </c>
      <c r="C164" s="438"/>
      <c r="D164" s="438"/>
      <c r="E164" s="438"/>
      <c r="F164" s="438"/>
      <c r="G164" s="438"/>
      <c r="H164" s="438"/>
      <c r="I164" s="438"/>
      <c r="J164" s="438"/>
      <c r="K164" s="439"/>
      <c r="L164" s="192"/>
      <c r="M164" s="192"/>
    </row>
    <row r="165" spans="1:13" ht="6" customHeight="1" thickBot="1" x14ac:dyDescent="0.35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5">
      <c r="B166" s="29"/>
      <c r="C166" s="432" t="s">
        <v>2</v>
      </c>
      <c r="D166" s="433"/>
      <c r="E166" s="432" t="s">
        <v>56</v>
      </c>
      <c r="F166" s="433"/>
      <c r="G166" s="432" t="s">
        <v>57</v>
      </c>
      <c r="H166" s="433"/>
      <c r="I166" s="84"/>
      <c r="J166" s="84"/>
      <c r="K166" s="30"/>
      <c r="L166" s="144"/>
      <c r="M166" s="144"/>
    </row>
    <row r="167" spans="1:13" ht="14.25" customHeight="1" x14ac:dyDescent="0.3">
      <c r="B167" s="50"/>
      <c r="C167" s="278" t="s">
        <v>58</v>
      </c>
      <c r="D167" s="288">
        <v>51519</v>
      </c>
      <c r="E167" s="289" t="s">
        <v>5</v>
      </c>
      <c r="F167" s="290">
        <v>38009</v>
      </c>
      <c r="G167" s="281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3">
      <c r="B168" s="50"/>
      <c r="C168" s="281" t="s">
        <v>47</v>
      </c>
      <c r="D168" s="291">
        <v>48768</v>
      </c>
      <c r="E168" s="292" t="s">
        <v>48</v>
      </c>
      <c r="F168" s="293">
        <v>8000</v>
      </c>
      <c r="G168" s="281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3">
      <c r="B169" s="50"/>
      <c r="C169" s="281"/>
      <c r="D169" s="291"/>
      <c r="E169" s="292" t="s">
        <v>41</v>
      </c>
      <c r="F169" s="293">
        <v>5500</v>
      </c>
      <c r="G169" s="281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5">
      <c r="B170" s="50"/>
      <c r="C170" s="281"/>
      <c r="D170" s="291"/>
      <c r="E170" s="292"/>
      <c r="F170" s="293"/>
      <c r="G170" s="281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5">
      <c r="B171" s="50"/>
      <c r="C171" s="53" t="s">
        <v>34</v>
      </c>
      <c r="D171" s="294">
        <f>SUM(D167:D170)</f>
        <v>100287</v>
      </c>
      <c r="E171" s="295" t="s">
        <v>60</v>
      </c>
      <c r="F171" s="294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" customHeight="1" x14ac:dyDescent="0.3">
      <c r="B172" s="50"/>
      <c r="C172" s="263" t="s">
        <v>82</v>
      </c>
      <c r="D172" s="292"/>
      <c r="E172" s="292"/>
      <c r="F172" s="292"/>
      <c r="G172" s="85"/>
      <c r="H172" s="51"/>
      <c r="I172" s="84"/>
      <c r="J172" s="84"/>
      <c r="K172" s="52"/>
      <c r="L172" s="193"/>
      <c r="M172" s="193"/>
    </row>
    <row r="173" spans="1:13" s="6" customFormat="1" ht="12.9" customHeight="1" x14ac:dyDescent="0.3">
      <c r="B173" s="50"/>
      <c r="C173" s="296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5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3">
      <c r="B175" s="434" t="s">
        <v>8</v>
      </c>
      <c r="C175" s="435"/>
      <c r="D175" s="435"/>
      <c r="E175" s="435"/>
      <c r="F175" s="435"/>
      <c r="G175" s="435"/>
      <c r="H175" s="435"/>
      <c r="I175" s="435"/>
      <c r="J175" s="435"/>
      <c r="K175" s="436"/>
      <c r="L175" s="192"/>
      <c r="M175" s="192"/>
    </row>
    <row r="176" spans="1:13" ht="4.5" customHeight="1" thickBot="1" x14ac:dyDescent="0.35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7.4" thickBot="1" x14ac:dyDescent="0.35">
      <c r="A177" s="3"/>
      <c r="B177" s="29"/>
      <c r="C177" s="107" t="s">
        <v>19</v>
      </c>
      <c r="D177" s="180" t="s">
        <v>92</v>
      </c>
      <c r="E177" s="343" t="s">
        <v>103</v>
      </c>
      <c r="F177" s="227" t="str">
        <f>F20</f>
        <v>LANDET KVANTUM UKE 8</v>
      </c>
      <c r="G177" s="70" t="str">
        <f>G20</f>
        <v>LANDET KVANTUM T.O.M UKE 8</v>
      </c>
      <c r="H177" s="70" t="str">
        <f>I20</f>
        <v>RESTKVOTER</v>
      </c>
      <c r="I177" s="93" t="str">
        <f>J20</f>
        <v>LANDET KVANTUM T.O.M. UKE 8 2016</v>
      </c>
      <c r="J177" s="144"/>
      <c r="K177" s="30"/>
      <c r="L177" s="144"/>
      <c r="M177" s="144"/>
    </row>
    <row r="178" spans="1:13" ht="14.1" customHeight="1" x14ac:dyDescent="0.3">
      <c r="B178" s="50"/>
      <c r="C178" s="108" t="s">
        <v>16</v>
      </c>
      <c r="D178" s="232">
        <f t="shared" ref="D178:I178" si="10">D179+D180+D181+D182</f>
        <v>38009</v>
      </c>
      <c r="E178" s="316">
        <f>E179+E180+E181+E182</f>
        <v>39880</v>
      </c>
      <c r="F178" s="316">
        <f t="shared" si="10"/>
        <v>1618.0269999999998</v>
      </c>
      <c r="G178" s="316">
        <f t="shared" si="10"/>
        <v>4769.3679000000011</v>
      </c>
      <c r="H178" s="316">
        <f t="shared" si="10"/>
        <v>35110.632100000003</v>
      </c>
      <c r="I178" s="321">
        <f t="shared" si="10"/>
        <v>1965.4935</v>
      </c>
      <c r="J178" s="81"/>
      <c r="K178" s="58"/>
      <c r="L178" s="194"/>
      <c r="M178" s="194"/>
    </row>
    <row r="179" spans="1:13" ht="14.1" customHeight="1" x14ac:dyDescent="0.3">
      <c r="B179" s="50"/>
      <c r="C179" s="303" t="s">
        <v>12</v>
      </c>
      <c r="D179" s="297">
        <v>24096</v>
      </c>
      <c r="E179" s="314">
        <v>25535</v>
      </c>
      <c r="F179" s="314">
        <v>1563.5547999999999</v>
      </c>
      <c r="G179" s="314">
        <v>4155.5114000000003</v>
      </c>
      <c r="H179" s="314">
        <f>E179-G179</f>
        <v>21379.488600000001</v>
      </c>
      <c r="I179" s="319">
        <v>1374.6922</v>
      </c>
      <c r="J179" s="81"/>
      <c r="K179" s="58"/>
      <c r="L179" s="194"/>
      <c r="M179" s="194"/>
    </row>
    <row r="180" spans="1:13" ht="14.1" customHeight="1" x14ac:dyDescent="0.3">
      <c r="B180" s="50"/>
      <c r="C180" s="109" t="s">
        <v>11</v>
      </c>
      <c r="D180" s="297">
        <v>6272</v>
      </c>
      <c r="E180" s="314">
        <v>6646</v>
      </c>
      <c r="F180" s="314">
        <v>43.2</v>
      </c>
      <c r="G180" s="314">
        <v>325.8383</v>
      </c>
      <c r="H180" s="314">
        <f t="shared" ref="H180:H182" si="11">E180-G180</f>
        <v>6320.1616999999997</v>
      </c>
      <c r="I180" s="319"/>
      <c r="J180" s="81"/>
      <c r="K180" s="58"/>
      <c r="L180" s="194"/>
      <c r="M180" s="194"/>
    </row>
    <row r="181" spans="1:13" ht="14.1" customHeight="1" x14ac:dyDescent="0.3">
      <c r="B181" s="50"/>
      <c r="C181" s="109" t="s">
        <v>50</v>
      </c>
      <c r="D181" s="297">
        <v>1758</v>
      </c>
      <c r="E181" s="314">
        <v>1794</v>
      </c>
      <c r="F181" s="314">
        <v>10.7502</v>
      </c>
      <c r="G181" s="314">
        <v>282.19560000000001</v>
      </c>
      <c r="H181" s="314">
        <f t="shared" si="11"/>
        <v>1511.8044</v>
      </c>
      <c r="I181" s="319">
        <v>575.2559</v>
      </c>
      <c r="J181" s="81"/>
      <c r="K181" s="58"/>
      <c r="L181" s="194"/>
      <c r="M181" s="194"/>
    </row>
    <row r="182" spans="1:13" ht="14.1" customHeight="1" x14ac:dyDescent="0.3">
      <c r="B182" s="50"/>
      <c r="C182" s="109" t="s">
        <v>49</v>
      </c>
      <c r="D182" s="297">
        <v>5883</v>
      </c>
      <c r="E182" s="314">
        <v>5905</v>
      </c>
      <c r="F182" s="314">
        <v>0.52200000000000002</v>
      </c>
      <c r="G182" s="314">
        <v>5.8226000000000004</v>
      </c>
      <c r="H182" s="314">
        <f t="shared" si="11"/>
        <v>5899.1773999999996</v>
      </c>
      <c r="I182" s="319">
        <v>15.545400000000001</v>
      </c>
      <c r="J182" s="81"/>
      <c r="K182" s="58"/>
      <c r="L182" s="194"/>
      <c r="M182" s="194"/>
    </row>
    <row r="183" spans="1:13" ht="14.1" customHeight="1" thickBot="1" x14ac:dyDescent="0.35">
      <c r="B183" s="50"/>
      <c r="C183" s="110" t="s">
        <v>41</v>
      </c>
      <c r="D183" s="233">
        <v>5500</v>
      </c>
      <c r="E183" s="315">
        <v>5500</v>
      </c>
      <c r="F183" s="315"/>
      <c r="G183" s="315">
        <v>33.130000000000003</v>
      </c>
      <c r="H183" s="315">
        <f>E183-G183</f>
        <v>5466.87</v>
      </c>
      <c r="I183" s="320">
        <v>43.55</v>
      </c>
      <c r="J183" s="81"/>
      <c r="K183" s="58"/>
      <c r="L183" s="194"/>
      <c r="M183" s="194"/>
    </row>
    <row r="184" spans="1:13" ht="14.1" customHeight="1" x14ac:dyDescent="0.3">
      <c r="B184" s="50"/>
      <c r="C184" s="108" t="s">
        <v>17</v>
      </c>
      <c r="D184" s="232">
        <v>8000</v>
      </c>
      <c r="E184" s="316">
        <v>8000</v>
      </c>
      <c r="F184" s="316">
        <f>F185+F186</f>
        <v>596.06820000000005</v>
      </c>
      <c r="G184" s="316">
        <f>G185+G186</f>
        <v>2367.4692</v>
      </c>
      <c r="H184" s="316">
        <f>E184-G184</f>
        <v>5632.5308000000005</v>
      </c>
      <c r="I184" s="321">
        <f>I185+I186</f>
        <v>345.18700000000001</v>
      </c>
      <c r="J184" s="81"/>
      <c r="K184" s="58"/>
      <c r="L184" s="194"/>
      <c r="M184" s="194"/>
    </row>
    <row r="185" spans="1:13" ht="14.1" customHeight="1" x14ac:dyDescent="0.3">
      <c r="B185" s="50"/>
      <c r="C185" s="109" t="s">
        <v>32</v>
      </c>
      <c r="D185" s="297"/>
      <c r="E185" s="314"/>
      <c r="F185" s="314">
        <v>558.86360000000002</v>
      </c>
      <c r="G185" s="314">
        <v>1135.8226999999999</v>
      </c>
      <c r="H185" s="314"/>
      <c r="I185" s="319">
        <v>0.37809999999999999</v>
      </c>
      <c r="J185" s="81"/>
      <c r="K185" s="58"/>
      <c r="L185" s="194"/>
      <c r="M185" s="194"/>
    </row>
    <row r="186" spans="1:13" ht="14.1" customHeight="1" thickBot="1" x14ac:dyDescent="0.35">
      <c r="B186" s="50"/>
      <c r="C186" s="111" t="s">
        <v>51</v>
      </c>
      <c r="D186" s="234"/>
      <c r="E186" s="317"/>
      <c r="F186" s="317">
        <v>37.204599999999999</v>
      </c>
      <c r="G186" s="317">
        <v>1231.6465000000001</v>
      </c>
      <c r="H186" s="317"/>
      <c r="I186" s="322">
        <v>344.80889999999999</v>
      </c>
      <c r="J186" s="84"/>
      <c r="K186" s="58"/>
      <c r="L186" s="194"/>
      <c r="M186" s="194"/>
    </row>
    <row r="187" spans="1:13" ht="14.1" customHeight="1" thickBot="1" x14ac:dyDescent="0.35">
      <c r="B187" s="50"/>
      <c r="C187" s="112" t="s">
        <v>13</v>
      </c>
      <c r="D187" s="298">
        <v>10</v>
      </c>
      <c r="E187" s="318">
        <v>10</v>
      </c>
      <c r="F187" s="318"/>
      <c r="G187" s="318">
        <v>0.2336</v>
      </c>
      <c r="H187" s="318">
        <f>E187-G187</f>
        <v>9.7664000000000009</v>
      </c>
      <c r="I187" s="323">
        <v>0.2838</v>
      </c>
      <c r="J187" s="81"/>
      <c r="K187" s="58"/>
      <c r="L187" s="194"/>
      <c r="M187" s="194"/>
    </row>
    <row r="188" spans="1:13" ht="14.1" customHeight="1" thickBot="1" x14ac:dyDescent="0.35">
      <c r="B188" s="50"/>
      <c r="C188" s="110" t="s">
        <v>52</v>
      </c>
      <c r="D188" s="233"/>
      <c r="E188" s="315"/>
      <c r="F188" s="315">
        <v>0.53239999999999998</v>
      </c>
      <c r="G188" s="315">
        <v>4.2039</v>
      </c>
      <c r="H188" s="315">
        <f>D188-G188</f>
        <v>-4.2039</v>
      </c>
      <c r="I188" s="320">
        <v>15</v>
      </c>
      <c r="J188" s="81"/>
      <c r="K188" s="58"/>
      <c r="L188" s="194"/>
      <c r="M188" s="194"/>
    </row>
    <row r="189" spans="1:13" ht="16.2" thickBot="1" x14ac:dyDescent="0.35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2214.6275999999998</v>
      </c>
      <c r="G189" s="203">
        <f>G178+G183+G184+G187+G188</f>
        <v>7174.4046000000017</v>
      </c>
      <c r="H189" s="203">
        <f>H178+H183+H184+H187+H188</f>
        <v>46215.595400000006</v>
      </c>
      <c r="I189" s="200">
        <f>I178+I183+I184+I187+I188</f>
        <v>2369.5143000000003</v>
      </c>
      <c r="J189" s="179"/>
      <c r="K189" s="58"/>
      <c r="L189" s="194"/>
      <c r="M189" s="194"/>
    </row>
    <row r="190" spans="1:13" ht="14.1" customHeight="1" x14ac:dyDescent="0.3">
      <c r="A190" s="3"/>
      <c r="B190" s="29"/>
      <c r="C190" s="406" t="s">
        <v>107</v>
      </c>
      <c r="D190" s="67"/>
      <c r="E190" s="67"/>
      <c r="F190" s="67"/>
      <c r="G190" s="67"/>
      <c r="H190" s="405"/>
      <c r="I190" s="405"/>
      <c r="J190" s="144"/>
      <c r="K190" s="30"/>
      <c r="L190" s="144"/>
      <c r="M190" s="144"/>
    </row>
    <row r="191" spans="1:13" ht="14.1" customHeight="1" thickBot="1" x14ac:dyDescent="0.35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3"/>
    <row r="193" spans="1:13" s="40" customFormat="1" ht="17.100000000000001" customHeight="1" thickBot="1" x14ac:dyDescent="0.35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3">
      <c r="B194" s="437" t="s">
        <v>1</v>
      </c>
      <c r="C194" s="438"/>
      <c r="D194" s="438"/>
      <c r="E194" s="438"/>
      <c r="F194" s="438"/>
      <c r="G194" s="438"/>
      <c r="H194" s="438"/>
      <c r="I194" s="438"/>
      <c r="J194" s="438"/>
      <c r="K194" s="439"/>
      <c r="L194" s="192"/>
      <c r="M194" s="192"/>
    </row>
    <row r="195" spans="1:13" ht="6" customHeight="1" thickBot="1" x14ac:dyDescent="0.35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5">
      <c r="B196" s="73"/>
      <c r="C196" s="432" t="s">
        <v>2</v>
      </c>
      <c r="D196" s="433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3">
      <c r="B197" s="75"/>
      <c r="C197" s="278" t="s">
        <v>104</v>
      </c>
      <c r="D197" s="279">
        <v>6285</v>
      </c>
      <c r="E197" s="299"/>
      <c r="F197" s="248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3">
      <c r="B198" s="75"/>
      <c r="C198" s="281" t="s">
        <v>47</v>
      </c>
      <c r="D198" s="282">
        <v>32553</v>
      </c>
      <c r="E198" s="299"/>
      <c r="F198" s="248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5">
      <c r="B199" s="75"/>
      <c r="C199" s="283" t="s">
        <v>31</v>
      </c>
      <c r="D199" s="282">
        <v>382</v>
      </c>
      <c r="E199" s="299"/>
      <c r="F199" s="248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5">
      <c r="B200" s="75"/>
      <c r="C200" s="284" t="s">
        <v>34</v>
      </c>
      <c r="D200" s="285">
        <f>SUM(D197:D199)</f>
        <v>39220</v>
      </c>
      <c r="E200" s="299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3">
      <c r="B201" s="83"/>
      <c r="C201" s="300" t="s">
        <v>78</v>
      </c>
      <c r="D201" s="292"/>
      <c r="E201" s="292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3">
      <c r="B202" s="83"/>
      <c r="C202" s="296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5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3">
      <c r="B204" s="434" t="s">
        <v>8</v>
      </c>
      <c r="C204" s="435"/>
      <c r="D204" s="435"/>
      <c r="E204" s="435"/>
      <c r="F204" s="435"/>
      <c r="G204" s="435"/>
      <c r="H204" s="435"/>
      <c r="I204" s="435"/>
      <c r="J204" s="435"/>
      <c r="K204" s="436"/>
      <c r="L204" s="192"/>
      <c r="M204" s="192"/>
    </row>
    <row r="205" spans="1:13" ht="6" customHeight="1" thickBot="1" x14ac:dyDescent="0.35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5">
      <c r="B206" s="83"/>
      <c r="C206" s="107" t="s">
        <v>19</v>
      </c>
      <c r="D206" s="114" t="s">
        <v>20</v>
      </c>
      <c r="E206" s="70" t="str">
        <f>F20</f>
        <v>LANDET KVANTUM UKE 8</v>
      </c>
      <c r="F206" s="70" t="str">
        <f>G20</f>
        <v>LANDET KVANTUM T.O.M UKE 8</v>
      </c>
      <c r="G206" s="70" t="str">
        <f>I20</f>
        <v>RESTKVOTER</v>
      </c>
      <c r="H206" s="93" t="str">
        <f>J20</f>
        <v>LANDET KVANTUM T.O.M. UKE 8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5">
      <c r="B207" s="95"/>
      <c r="C207" s="112" t="s">
        <v>54</v>
      </c>
      <c r="D207" s="185"/>
      <c r="E207" s="185">
        <v>9.9181000000000008</v>
      </c>
      <c r="F207" s="185">
        <v>101.7591</v>
      </c>
      <c r="G207" s="185"/>
      <c r="H207" s="223">
        <v>217.3947</v>
      </c>
      <c r="I207" s="96"/>
      <c r="J207" s="164"/>
      <c r="K207" s="97"/>
      <c r="L207" s="101"/>
      <c r="M207" s="101"/>
    </row>
    <row r="208" spans="1:13" ht="14.1" customHeight="1" thickBot="1" x14ac:dyDescent="0.35">
      <c r="B208" s="83"/>
      <c r="C208" s="115" t="s">
        <v>48</v>
      </c>
      <c r="D208" s="185"/>
      <c r="E208" s="185">
        <v>108.9753</v>
      </c>
      <c r="F208" s="185">
        <v>742.21759999999995</v>
      </c>
      <c r="G208" s="185"/>
      <c r="H208" s="223">
        <v>285.52719999999999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5">
      <c r="B209" s="95"/>
      <c r="C209" s="110" t="s">
        <v>39</v>
      </c>
      <c r="D209" s="186"/>
      <c r="E209" s="186"/>
      <c r="F209" s="186">
        <v>7.3099999999999998E-2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5">
      <c r="B210" s="90"/>
      <c r="C210" s="110" t="s">
        <v>59</v>
      </c>
      <c r="D210" s="186"/>
      <c r="E210" s="186">
        <v>0.2898</v>
      </c>
      <c r="F210" s="186">
        <v>1.1833</v>
      </c>
      <c r="G210" s="186"/>
      <c r="H210" s="224">
        <v>3.0599999999999999E-2</v>
      </c>
      <c r="I210" s="91"/>
      <c r="J210" s="91"/>
      <c r="K210" s="92"/>
      <c r="L210" s="195"/>
      <c r="M210" s="195"/>
    </row>
    <row r="211" spans="2:13" ht="16.2" thickBot="1" x14ac:dyDescent="0.35">
      <c r="B211" s="83"/>
      <c r="C211" s="113" t="s">
        <v>55</v>
      </c>
      <c r="D211" s="187">
        <f>D197</f>
        <v>6285</v>
      </c>
      <c r="E211" s="187">
        <f>SUM(E207:E210)</f>
        <v>119.1832</v>
      </c>
      <c r="F211" s="187">
        <f>SUM(F207:F210)</f>
        <v>845.23309999999992</v>
      </c>
      <c r="G211" s="187">
        <f>D211-F211</f>
        <v>5439.7669000000005</v>
      </c>
      <c r="H211" s="210">
        <f>H207+H208+H209+H210</f>
        <v>502.95249999999999</v>
      </c>
      <c r="I211" s="81"/>
      <c r="J211" s="81"/>
      <c r="K211" s="72"/>
      <c r="L211" s="119"/>
      <c r="M211" s="119"/>
    </row>
    <row r="212" spans="2:13" s="71" customFormat="1" ht="9" customHeight="1" x14ac:dyDescent="0.3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5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3"/>
    <row r="215" spans="2:13" ht="14.1" hidden="1" customHeight="1" x14ac:dyDescent="0.3"/>
    <row r="216" spans="2:13" ht="14.1" hidden="1" customHeight="1" x14ac:dyDescent="0.3"/>
    <row r="217" spans="2:13" ht="14.1" hidden="1" customHeight="1" x14ac:dyDescent="0.3">
      <c r="G217" s="65"/>
    </row>
    <row r="218" spans="2:13" ht="14.1" hidden="1" customHeight="1" x14ac:dyDescent="0.3">
      <c r="F218" s="65"/>
    </row>
    <row r="219" spans="2:13" ht="14.1" hidden="1" customHeight="1" x14ac:dyDescent="0.3"/>
    <row r="220" spans="2:13" ht="14.1" hidden="1" customHeight="1" x14ac:dyDescent="0.3"/>
    <row r="221" spans="2:13" ht="14.1" hidden="1" customHeight="1" x14ac:dyDescent="0.3"/>
    <row r="222" spans="2:13" ht="14.1" hidden="1" customHeight="1" x14ac:dyDescent="0.3"/>
    <row r="223" spans="2:13" ht="14.1" hidden="1" customHeight="1" x14ac:dyDescent="0.3"/>
    <row r="224" spans="2:13" ht="14.1" hidden="1" customHeight="1" x14ac:dyDescent="0.3"/>
    <row r="225" ht="14.1" hidden="1" customHeight="1" x14ac:dyDescent="0.3"/>
    <row r="226" ht="14.1" hidden="1" customHeight="1" x14ac:dyDescent="0.3"/>
    <row r="227" ht="14.1" hidden="1" customHeight="1" x14ac:dyDescent="0.3"/>
    <row r="228" ht="14.1" hidden="1" customHeight="1" x14ac:dyDescent="0.3"/>
    <row r="229" ht="14.1" hidden="1" customHeight="1" x14ac:dyDescent="0.3"/>
    <row r="230" ht="14.1" hidden="1" customHeight="1" x14ac:dyDescent="0.3"/>
    <row r="231" ht="14.1" hidden="1" customHeight="1" x14ac:dyDescent="0.3"/>
    <row r="232" ht="14.1" hidden="1" customHeight="1" x14ac:dyDescent="0.3"/>
    <row r="233" ht="14.1" hidden="1" customHeight="1" x14ac:dyDescent="0.3"/>
    <row r="234" ht="14.1" hidden="1" customHeight="1" x14ac:dyDescent="0.3"/>
    <row r="235" ht="14.1" hidden="1" customHeight="1" x14ac:dyDescent="0.3"/>
    <row r="236" ht="14.1" hidden="1" customHeight="1" x14ac:dyDescent="0.3"/>
    <row r="237" ht="14.1" hidden="1" customHeight="1" x14ac:dyDescent="0.3"/>
    <row r="238" ht="14.1" hidden="1" customHeight="1" x14ac:dyDescent="0.3"/>
    <row r="239" ht="14.1" hidden="1" customHeight="1" x14ac:dyDescent="0.3"/>
    <row r="240" ht="14.1" hidden="1" customHeight="1" x14ac:dyDescent="0.3"/>
    <row r="241" ht="14.1" hidden="1" customHeight="1" x14ac:dyDescent="0.3"/>
    <row r="242" ht="14.1" hidden="1" customHeight="1" x14ac:dyDescent="0.3"/>
    <row r="243" ht="14.1" hidden="1" customHeight="1" x14ac:dyDescent="0.3"/>
    <row r="244" ht="14.1" hidden="1" customHeight="1" x14ac:dyDescent="0.3"/>
    <row r="245" ht="14.1" hidden="1" customHeight="1" x14ac:dyDescent="0.3"/>
    <row r="246" ht="14.1" hidden="1" customHeight="1" x14ac:dyDescent="0.3"/>
    <row r="247" ht="14.1" hidden="1" customHeight="1" x14ac:dyDescent="0.3"/>
    <row r="248" ht="14.1" hidden="1" customHeight="1" x14ac:dyDescent="0.3"/>
    <row r="249" ht="14.1" hidden="1" customHeight="1" x14ac:dyDescent="0.3"/>
    <row r="250" ht="14.1" hidden="1" customHeight="1" x14ac:dyDescent="0.3"/>
    <row r="251" ht="14.1" hidden="1" customHeight="1" x14ac:dyDescent="0.3"/>
    <row r="252" ht="14.1" hidden="1" customHeight="1" x14ac:dyDescent="0.3"/>
    <row r="253" ht="14.1" hidden="1" customHeight="1" x14ac:dyDescent="0.3"/>
    <row r="254" ht="14.1" hidden="1" customHeight="1" x14ac:dyDescent="0.3"/>
    <row r="255" ht="14.1" hidden="1" customHeight="1" x14ac:dyDescent="0.3"/>
    <row r="256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8
&amp;"-,Normal"&amp;11(iht. motatte landings- og sluttsedler fra fiskesalgslagene; alle tallstørrelser i hele tonn)&amp;R28.02.2017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UKE_8_2017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2017-02-20T09:39:13Z</cp:lastPrinted>
  <dcterms:created xsi:type="dcterms:W3CDTF">2011-07-06T12:13:20Z</dcterms:created>
  <dcterms:modified xsi:type="dcterms:W3CDTF">2017-03-07T10:11:13Z</dcterms:modified>
</cp:coreProperties>
</file>