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sylia\UKESTATISTIKKEN\2016\"/>
    </mc:Choice>
  </mc:AlternateContent>
  <bookViews>
    <workbookView xWindow="0" yWindow="0" windowWidth="28800" windowHeight="12435" tabRatio="413"/>
  </bookViews>
  <sheets>
    <sheet name="UKE_51_2016" sheetId="1" r:id="rId1"/>
  </sheets>
  <definedNames>
    <definedName name="Z_14D440E4_F18A_4F78_9989_38C1B133222D_.wvu.Cols" localSheetId="0" hidden="1">UKE_51_2016!#REF!</definedName>
    <definedName name="Z_14D440E4_F18A_4F78_9989_38C1B133222D_.wvu.PrintArea" localSheetId="0" hidden="1">UKE_51_2016!$B$1:$M$213</definedName>
    <definedName name="Z_14D440E4_F18A_4F78_9989_38C1B133222D_.wvu.Rows" localSheetId="0" hidden="1">UKE_51_2016!$325:$1048576,UKE_51_2016!$214:$324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10" i="1" l="1"/>
  <c r="H185" i="1"/>
  <c r="I100" i="1"/>
  <c r="G33" i="1"/>
  <c r="G32" i="1"/>
  <c r="G25" i="1"/>
  <c r="G30" i="1"/>
  <c r="F130" i="1"/>
  <c r="J40" i="1"/>
  <c r="E130" i="1" l="1"/>
  <c r="F32" i="1" l="1"/>
  <c r="F210" i="1" l="1"/>
  <c r="F160" i="1" l="1"/>
  <c r="E177" i="1" l="1"/>
  <c r="F177" i="1"/>
  <c r="F188" i="1" s="1"/>
  <c r="F21" i="1" l="1"/>
  <c r="G21" i="1"/>
  <c r="J21" i="1"/>
  <c r="I22" i="1"/>
  <c r="I23" i="1"/>
  <c r="F25" i="1"/>
  <c r="J25" i="1"/>
  <c r="I26" i="1"/>
  <c r="I27" i="1"/>
  <c r="I28" i="1"/>
  <c r="I29" i="1"/>
  <c r="I30" i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I21" i="1"/>
  <c r="I33" i="1"/>
  <c r="I32" i="1" s="1"/>
  <c r="G24" i="1"/>
  <c r="G40" i="1" s="1"/>
  <c r="E30" i="1"/>
  <c r="I24" i="1" l="1"/>
  <c r="I40" i="1" s="1"/>
  <c r="E210" i="1"/>
  <c r="E125" i="1" l="1"/>
  <c r="E124" i="1" s="1"/>
  <c r="H60" i="1" l="1"/>
  <c r="H66" i="1" s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E185" i="1" l="1"/>
  <c r="F185" i="1"/>
  <c r="G137" i="1" l="1"/>
  <c r="F60" i="1"/>
  <c r="F66" i="1" s="1"/>
  <c r="G60" i="1" l="1"/>
  <c r="H160" i="1"/>
  <c r="H205" i="1" l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H138" i="1" l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<sst xmlns="http://schemas.openxmlformats.org/spreadsheetml/2006/main" count="227" uniqueCount="112">
  <si>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</si>
  <si>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</si>
  <si>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</si>
  <si>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</si>
  <si>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</si>
  <si>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</si>
  <si>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</si>
  <si>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</si>
  <si>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</si>
  <si>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</si>
  <si>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</si>
  <si>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</si>
  <si>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</si>
  <si>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</si>
  <si>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</si>
  <si>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</si>
  <si>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</si>
  <si>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</si>
  <si>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</si>
  <si>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</si>
  <si>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</si>
  <si>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</si>
  <si>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</si>
  <si>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</si>
  <si>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</si>
  <si>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</si>
  <si>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</si>
  <si>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</si>
  <si>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</si>
  <si>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</si>
  <si>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</si>
  <si>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</si>
  <si>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</si>
  <si>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</si>
  <si>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</si>
  <si>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</si>
  <si>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</si>
  <si>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</si>
  <si>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</si>
  <si>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</si>
  <si>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</si>
  <si>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</si>
  <si>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</si>
  <si>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</si>
  <si>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</si>
  <si>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</si>
  <si>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</si>
  <si>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</si>
  <si>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</si>
  <si>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</si>
  <si>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</si>
  <si>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</si>
  <si>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</si>
  <si>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</si>
  <si>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</si>
  <si>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</si>
  <si>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</si>
  <si>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</si>
  <si>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</si>
  <si>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</si>
  <si>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</si>
  <si>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</si>
  <si>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</si>
  <si>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</si>
  <si>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</si>
  <si>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</si>
  <si>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</si>
  <si>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</si>
  <si>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</si>
  <si>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</si>
  <si>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</si>
  <si>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</si>
  <si>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</si>
  <si>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</si>
  <si>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</si>
  <si>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</si>
  <si>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</si>
  <si>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</si>
  <si>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</si>
  <si>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</si>
  <si>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</si>
  <si>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</si>
  <si>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</si>
  <si>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</si>
  <si>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</si>
  <si>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</si>
  <si>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</si>
  <si>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</si>
  <si>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</si>
  <si>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</si>
  <si>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</si>
  <si>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</si>
  <si>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</si>
  <si>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</si>
  <si>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</si>
  <si>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</si>
  <si>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</si>
  <si>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</si>
  <si>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</si>
  <si>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</si>
  <si>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</si>
  <si>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</si>
  <si>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</si>
  <si>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</si>
  <si>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</si>
  <si>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</si>
  <si>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64 tonn, men det legges til grunn at hele avsetningen tas</t>
    </r>
  </si>
  <si>
    <t>LANDET KVANTUM UKE 51</t>
  </si>
  <si>
    <t>LANDET KVANTUM T.O.M UKE 51</t>
  </si>
  <si>
    <t>LANDET KVANTUM T.O.M. UKE 51 2015</t>
  </si>
  <si>
    <r>
      <t>2</t>
    </r>
    <r>
      <rPr>
        <sz val="9"/>
        <color theme="1"/>
        <rFont val="Calibri"/>
        <family val="2"/>
      </rPr>
      <t xml:space="preserve"> Registrert rekreasjonsfiske utgjør 524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</si>
  <si>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1 175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</si>
</sst>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3" fontId="63" fillId="0" borderId="67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62" fillId="0" borderId="78" xfId="0" applyNumberFormat="1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0" fontId="8" fillId="4" borderId="5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0" fontId="61" fillId="4" borderId="58" xfId="0" applyFont="1" applyFill="1" applyBorder="1" applyAlignment="1">
      <alignment horizontal="center" vertical="center"/>
    </xf>
    <xf numFmtId="0" fontId="61" fillId="4" borderId="42" xfId="0" applyFont="1" applyFill="1" applyBorder="1" applyAlignment="1">
      <alignment horizontal="center" vertical="center" wrapText="1"/>
    </xf>
    <xf numFmtId="3" fontId="62" fillId="0" borderId="77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43" fillId="0" borderId="81" xfId="0" applyNumberFormat="1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3" fontId="63" fillId="0" borderId="77" xfId="0" applyNumberFormat="1" applyFont="1" applyFill="1" applyBorder="1" applyAlignment="1">
      <alignment vertical="center" wrapText="1"/>
    </xf>
    <xf numFmtId="3" fontId="64" fillId="0" borderId="77" xfId="0" applyNumberFormat="1" applyFont="1" applyFill="1" applyBorder="1" applyAlignment="1">
      <alignment vertical="center" wrapText="1"/>
    </xf>
    <xf numFmtId="3" fontId="63" fillId="0" borderId="82" xfId="0" applyNumberFormat="1" applyFont="1" applyFill="1" applyBorder="1" applyAlignment="1">
      <alignment vertical="center" wrapText="1"/>
    </xf>
    <xf numFmtId="3" fontId="64" fillId="0" borderId="82" xfId="0" applyNumberFormat="1" applyFont="1" applyFill="1" applyBorder="1" applyAlignment="1">
      <alignment vertical="center" wrapText="1"/>
    </xf>
    <xf numFmtId="3" fontId="64" fillId="0" borderId="80" xfId="0" applyNumberFormat="1" applyFont="1" applyFill="1" applyBorder="1" applyAlignment="1">
      <alignment vertical="center" wrapText="1"/>
    </xf>
    <xf numFmtId="3" fontId="64" fillId="0" borderId="83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0" fontId="61" fillId="4" borderId="33" xfId="0" applyFont="1" applyFill="1" applyBorder="1" applyAlignment="1">
      <alignment horizontal="center"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3" xfId="0" applyNumberFormat="1" applyFont="1" applyFill="1" applyBorder="1" applyAlignment="1">
      <alignment vertical="center" wrapText="1"/>
    </xf>
    <xf numFmtId="0" fontId="8" fillId="4" borderId="39" xfId="0" applyFont="1" applyFill="1" applyBorder="1" applyAlignment="1">
      <alignment horizontal="center"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23" fillId="0" borderId="81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55" fillId="0" borderId="77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55" fillId="0" borderId="8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0" fillId="0" borderId="28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90" zoomScaleNormal="115" zoomScalePageLayoutView="90" workbookViewId="0">
      <selection activeCell="L7" sqref="L7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71" t="s">
        <v>85</v>
      </c>
      <c r="C2" s="372"/>
      <c r="D2" s="372"/>
      <c r="E2" s="372"/>
      <c r="F2" s="372"/>
      <c r="G2" s="372"/>
      <c r="H2" s="372"/>
      <c r="I2" s="372"/>
      <c r="J2" s="372"/>
      <c r="K2" s="373"/>
      <c r="L2" s="195"/>
      <c r="M2" s="195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56"/>
      <c r="C7" s="357"/>
      <c r="D7" s="357"/>
      <c r="E7" s="357"/>
      <c r="F7" s="357"/>
      <c r="G7" s="357"/>
      <c r="H7" s="357"/>
      <c r="I7" s="357"/>
      <c r="J7" s="357"/>
      <c r="K7" s="358"/>
      <c r="L7" s="209"/>
      <c r="M7" s="20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51" t="s">
        <v>2</v>
      </c>
      <c r="D9" s="352"/>
      <c r="E9" s="351" t="s">
        <v>20</v>
      </c>
      <c r="F9" s="352"/>
      <c r="G9" s="351" t="s">
        <v>21</v>
      </c>
      <c r="H9" s="352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52">
        <v>130856</v>
      </c>
      <c r="G10" s="172" t="s">
        <v>26</v>
      </c>
      <c r="H10" s="252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46"/>
      <c r="F13" s="247"/>
      <c r="G13" s="174" t="s">
        <v>15</v>
      </c>
      <c r="H13" s="253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28" t="s">
        <v>104</v>
      </c>
      <c r="D15" s="328"/>
      <c r="E15" s="328"/>
      <c r="F15" s="328"/>
      <c r="G15" s="328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08"/>
      <c r="E16" s="208"/>
      <c r="F16" s="208"/>
      <c r="G16" s="208"/>
      <c r="H16" s="208"/>
      <c r="I16" s="208"/>
      <c r="J16" s="202"/>
      <c r="K16" s="130"/>
      <c r="L16" s="129"/>
      <c r="M16" s="129"/>
    </row>
    <row r="17" spans="1:13" ht="15" customHeight="1" thickBot="1" x14ac:dyDescent="0.3">
      <c r="B17" s="131"/>
      <c r="C17" s="245"/>
      <c r="D17" s="245"/>
      <c r="E17" s="245"/>
      <c r="F17" s="245"/>
      <c r="G17" s="245"/>
      <c r="H17" s="245"/>
      <c r="I17" s="245"/>
      <c r="J17" s="203"/>
      <c r="K17" s="133"/>
      <c r="L17" s="124"/>
      <c r="M17" s="124"/>
    </row>
    <row r="18" spans="1:13" ht="21.75" customHeight="1" x14ac:dyDescent="0.25">
      <c r="B18" s="353" t="s">
        <v>8</v>
      </c>
      <c r="C18" s="354"/>
      <c r="D18" s="354"/>
      <c r="E18" s="354"/>
      <c r="F18" s="354"/>
      <c r="G18" s="354"/>
      <c r="H18" s="354"/>
      <c r="I18" s="354"/>
      <c r="J18" s="354"/>
      <c r="K18" s="355"/>
      <c r="L18" s="209"/>
      <c r="M18" s="209"/>
    </row>
    <row r="19" spans="1:13" ht="12" customHeight="1" thickBot="1" x14ac:dyDescent="0.3">
      <c r="B19" s="125"/>
      <c r="C19" s="248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85" t="s">
        <v>19</v>
      </c>
      <c r="D20" s="384" t="s">
        <v>20</v>
      </c>
      <c r="E20" s="385" t="s">
        <v>96</v>
      </c>
      <c r="F20" s="375" t="s">
        <v>107</v>
      </c>
      <c r="G20" s="375" t="s">
        <v>108</v>
      </c>
      <c r="H20" s="375" t="s">
        <v>97</v>
      </c>
      <c r="I20" s="375" t="s">
        <v>74</v>
      </c>
      <c r="J20" s="379" t="s">
        <v>109</v>
      </c>
      <c r="K20" s="122"/>
      <c r="L20" s="4"/>
      <c r="M20" s="4"/>
    </row>
    <row r="21" spans="1:13" ht="14.1" customHeight="1" x14ac:dyDescent="0.25">
      <c r="B21" s="125"/>
      <c r="C21" s="269" t="s">
        <v>16</v>
      </c>
      <c r="D21" s="329">
        <f>D23+D22</f>
        <v>132928</v>
      </c>
      <c r="E21" s="387">
        <f>E23+E22</f>
        <v>134651</v>
      </c>
      <c r="F21" s="387">
        <f>F23+F22</f>
        <v>1492.7415000000001</v>
      </c>
      <c r="G21" s="387">
        <f>G22+G23</f>
        <v>125748.07890000001</v>
      </c>
      <c r="H21" s="387"/>
      <c r="I21" s="387">
        <f>I23+I22</f>
        <v>8902.9210999999941</v>
      </c>
      <c r="J21" s="388">
        <f>J23+J22</f>
        <v>121066.0163</v>
      </c>
      <c r="K21" s="134"/>
      <c r="L21" s="163"/>
      <c r="M21" s="163"/>
    </row>
    <row r="22" spans="1:13" ht="14.1" customHeight="1" x14ac:dyDescent="0.25">
      <c r="B22" s="125"/>
      <c r="C22" s="270" t="s">
        <v>12</v>
      </c>
      <c r="D22" s="330">
        <v>132178</v>
      </c>
      <c r="E22" s="386">
        <v>133901</v>
      </c>
      <c r="F22" s="386">
        <v>1487.106</v>
      </c>
      <c r="G22" s="386">
        <v>124672.65300000001</v>
      </c>
      <c r="H22" s="386"/>
      <c r="I22" s="386">
        <f>E22-G22</f>
        <v>9228.3469999999943</v>
      </c>
      <c r="J22" s="389">
        <v>119827.0552</v>
      </c>
      <c r="K22" s="134"/>
      <c r="L22" s="163"/>
      <c r="M22" s="163"/>
    </row>
    <row r="23" spans="1:13" ht="14.1" customHeight="1" thickBot="1" x14ac:dyDescent="0.3">
      <c r="B23" s="125"/>
      <c r="C23" s="271" t="s">
        <v>11</v>
      </c>
      <c r="D23" s="374">
        <v>750</v>
      </c>
      <c r="E23" s="391">
        <v>750</v>
      </c>
      <c r="F23" s="391">
        <v>5.6355000000000004</v>
      </c>
      <c r="G23" s="391">
        <v>1075.4259</v>
      </c>
      <c r="H23" s="391"/>
      <c r="I23" s="391">
        <f>E23-G23</f>
        <v>-325.42589999999996</v>
      </c>
      <c r="J23" s="392">
        <v>1238.9611</v>
      </c>
      <c r="K23" s="134"/>
      <c r="L23" s="163"/>
      <c r="M23" s="163"/>
    </row>
    <row r="24" spans="1:13" ht="14.1" customHeight="1" x14ac:dyDescent="0.25">
      <c r="B24" s="125"/>
      <c r="C24" s="269" t="s">
        <v>17</v>
      </c>
      <c r="D24" s="329">
        <f>D32+D31+D25</f>
        <v>269883</v>
      </c>
      <c r="E24" s="387">
        <f>E32+E31+E25</f>
        <v>262890</v>
      </c>
      <c r="F24" s="387">
        <f>F32+F31+F25</f>
        <v>2120.2033000000001</v>
      </c>
      <c r="G24" s="387">
        <f>G25+G31+G32</f>
        <v>259961.67924999999</v>
      </c>
      <c r="H24" s="387"/>
      <c r="I24" s="387">
        <f>I25+I31+I32</f>
        <v>2928.3207500000099</v>
      </c>
      <c r="J24" s="388">
        <f>J25+J31+J32</f>
        <v>278124.45714999997</v>
      </c>
      <c r="K24" s="134"/>
      <c r="L24" s="163"/>
      <c r="M24" s="163"/>
    </row>
    <row r="25" spans="1:13" ht="15" customHeight="1" x14ac:dyDescent="0.25">
      <c r="A25" s="21"/>
      <c r="B25" s="135"/>
      <c r="C25" s="276" t="s">
        <v>66</v>
      </c>
      <c r="D25" s="331">
        <f>D26+D27+D28+D29+D30</f>
        <v>209662</v>
      </c>
      <c r="E25" s="395">
        <f>E26+E27+E28+E29+E30</f>
        <v>202583</v>
      </c>
      <c r="F25" s="395">
        <f>F26+F27+F28+F29</f>
        <v>190.37379999999999</v>
      </c>
      <c r="G25" s="395">
        <f>G26+G27+G28+G29</f>
        <v>200244.46424999999</v>
      </c>
      <c r="H25" s="395"/>
      <c r="I25" s="395">
        <f>I26+I27+I28+I29+I30</f>
        <v>2338.53575000001</v>
      </c>
      <c r="J25" s="397">
        <f>J26+J27+J28+J29+J30</f>
        <v>216208.64085</v>
      </c>
      <c r="K25" s="134"/>
      <c r="L25" s="163"/>
      <c r="M25" s="163"/>
    </row>
    <row r="26" spans="1:13" ht="14.1" customHeight="1" x14ac:dyDescent="0.25">
      <c r="A26" s="22"/>
      <c r="B26" s="136"/>
      <c r="C26" s="275" t="s">
        <v>22</v>
      </c>
      <c r="D26" s="332">
        <v>53216</v>
      </c>
      <c r="E26" s="396">
        <v>46984</v>
      </c>
      <c r="F26" s="396">
        <v>22.177600000000002</v>
      </c>
      <c r="G26" s="396">
        <v>50694.879999999997</v>
      </c>
      <c r="H26" s="396">
        <v>3493</v>
      </c>
      <c r="I26" s="396">
        <f>E26-G26+H26</f>
        <v>-217.87999999999738</v>
      </c>
      <c r="J26" s="398">
        <v>65157.922299999998</v>
      </c>
      <c r="K26" s="134"/>
      <c r="L26" s="163"/>
      <c r="M26" s="163"/>
    </row>
    <row r="27" spans="1:13" ht="14.1" customHeight="1" x14ac:dyDescent="0.25">
      <c r="A27" s="22"/>
      <c r="B27" s="136"/>
      <c r="C27" s="275" t="s">
        <v>70</v>
      </c>
      <c r="D27" s="332">
        <v>51118</v>
      </c>
      <c r="E27" s="396">
        <v>49961</v>
      </c>
      <c r="F27" s="396">
        <v>97.670699999999997</v>
      </c>
      <c r="G27" s="396">
        <v>53681.757899999997</v>
      </c>
      <c r="H27" s="396">
        <v>4185</v>
      </c>
      <c r="I27" s="396">
        <f>E27-G27+H27</f>
        <v>464.24210000000312</v>
      </c>
      <c r="J27" s="398">
        <v>57992.1803</v>
      </c>
      <c r="K27" s="134"/>
      <c r="L27" s="163"/>
      <c r="M27" s="163"/>
    </row>
    <row r="28" spans="1:13" ht="14.1" customHeight="1" x14ac:dyDescent="0.25">
      <c r="A28" s="22"/>
      <c r="B28" s="136"/>
      <c r="C28" s="275" t="s">
        <v>71</v>
      </c>
      <c r="D28" s="332">
        <v>52812</v>
      </c>
      <c r="E28" s="396">
        <v>55579</v>
      </c>
      <c r="F28" s="396">
        <v>70.525499999999994</v>
      </c>
      <c r="G28" s="396">
        <v>57888.183749999997</v>
      </c>
      <c r="H28" s="396">
        <v>6461</v>
      </c>
      <c r="I28" s="396">
        <f>E28-G28+H28</f>
        <v>4151.8162500000035</v>
      </c>
      <c r="J28" s="398">
        <v>54733.10815</v>
      </c>
      <c r="K28" s="134"/>
      <c r="L28" s="163"/>
      <c r="M28" s="163"/>
    </row>
    <row r="29" spans="1:13" ht="14.1" customHeight="1" x14ac:dyDescent="0.25">
      <c r="A29" s="22"/>
      <c r="B29" s="136"/>
      <c r="C29" s="275" t="s">
        <v>25</v>
      </c>
      <c r="D29" s="332">
        <v>35316</v>
      </c>
      <c r="E29" s="396">
        <v>34747</v>
      </c>
      <c r="F29" s="396"/>
      <c r="G29" s="396">
        <v>37979.642599999999</v>
      </c>
      <c r="H29" s="396">
        <v>2572</v>
      </c>
      <c r="I29" s="396">
        <f>E29-G29+H29</f>
        <v>-660.64259999999922</v>
      </c>
      <c r="J29" s="398">
        <v>38325.430099999998</v>
      </c>
      <c r="K29" s="134"/>
      <c r="L29" s="163"/>
      <c r="M29" s="163"/>
    </row>
    <row r="30" spans="1:13" ht="14.1" customHeight="1" x14ac:dyDescent="0.25">
      <c r="A30" s="22"/>
      <c r="B30" s="136"/>
      <c r="C30" s="275" t="s">
        <v>67</v>
      </c>
      <c r="D30" s="332">
        <v>17200</v>
      </c>
      <c r="E30" s="396">
        <f>D30-1888</f>
        <v>15312</v>
      </c>
      <c r="F30" s="396">
        <v>196</v>
      </c>
      <c r="G30" s="396">
        <f>H26+H27+H28+H29</f>
        <v>16711</v>
      </c>
      <c r="H30" s="396"/>
      <c r="I30" s="396">
        <f>E30-G30</f>
        <v>-1399</v>
      </c>
      <c r="J30" s="398"/>
      <c r="K30" s="134"/>
      <c r="L30" s="163"/>
      <c r="M30" s="163"/>
    </row>
    <row r="31" spans="1:13" ht="14.1" customHeight="1" x14ac:dyDescent="0.25">
      <c r="A31" s="23"/>
      <c r="B31" s="135"/>
      <c r="C31" s="276" t="s">
        <v>18</v>
      </c>
      <c r="D31" s="331">
        <v>34572</v>
      </c>
      <c r="E31" s="395">
        <v>34434</v>
      </c>
      <c r="F31" s="395">
        <v>1905.8295000000001</v>
      </c>
      <c r="G31" s="395">
        <v>31916.730500000001</v>
      </c>
      <c r="H31" s="395"/>
      <c r="I31" s="395">
        <f>E31-G31</f>
        <v>2517.2694999999985</v>
      </c>
      <c r="J31" s="397">
        <v>35519.580099999999</v>
      </c>
      <c r="K31" s="134"/>
      <c r="L31" s="163"/>
      <c r="M31" s="163"/>
    </row>
    <row r="32" spans="1:13" ht="14.1" customHeight="1" x14ac:dyDescent="0.25">
      <c r="A32" s="23"/>
      <c r="B32" s="135"/>
      <c r="C32" s="276" t="s">
        <v>68</v>
      </c>
      <c r="D32" s="331">
        <f>D33+D34</f>
        <v>25649</v>
      </c>
      <c r="E32" s="395">
        <f>E33+E34</f>
        <v>25873</v>
      </c>
      <c r="F32" s="395">
        <f>F33</f>
        <v>24</v>
      </c>
      <c r="G32" s="395">
        <f>G33</f>
        <v>27800.484499999999</v>
      </c>
      <c r="H32" s="395"/>
      <c r="I32" s="395">
        <f>I33+I34</f>
        <v>-1927.4844999999987</v>
      </c>
      <c r="J32" s="397">
        <f>J33</f>
        <v>26396.236199999999</v>
      </c>
      <c r="K32" s="134"/>
      <c r="L32" s="163"/>
      <c r="M32" s="163"/>
    </row>
    <row r="33" spans="1:13" ht="14.1" customHeight="1" x14ac:dyDescent="0.25">
      <c r="A33" s="22"/>
      <c r="B33" s="136"/>
      <c r="C33" s="275" t="s">
        <v>10</v>
      </c>
      <c r="D33" s="332">
        <v>23549</v>
      </c>
      <c r="E33" s="396">
        <v>23773</v>
      </c>
      <c r="F33" s="396">
        <v>24</v>
      </c>
      <c r="G33" s="396">
        <f>30395.4845-G37</f>
        <v>27800.484499999999</v>
      </c>
      <c r="H33" s="396">
        <v>1686</v>
      </c>
      <c r="I33" s="396">
        <f>E33-G33+H33</f>
        <v>-2341.4844999999987</v>
      </c>
      <c r="J33" s="398">
        <v>26396.236199999999</v>
      </c>
      <c r="K33" s="134"/>
      <c r="L33" s="163"/>
      <c r="M33" s="163"/>
    </row>
    <row r="34" spans="1:13" ht="14.1" customHeight="1" thickBot="1" x14ac:dyDescent="0.3">
      <c r="A34" s="22"/>
      <c r="B34" s="136"/>
      <c r="C34" s="390" t="s">
        <v>69</v>
      </c>
      <c r="D34" s="333">
        <v>2100</v>
      </c>
      <c r="E34" s="399">
        <v>2100</v>
      </c>
      <c r="F34" s="399"/>
      <c r="G34" s="399">
        <v>1686</v>
      </c>
      <c r="H34" s="399"/>
      <c r="I34" s="399">
        <f t="shared" ref="I34:I39" si="0">E34-G34</f>
        <v>414</v>
      </c>
      <c r="J34" s="400"/>
      <c r="K34" s="134"/>
      <c r="L34" s="163"/>
      <c r="M34" s="163"/>
    </row>
    <row r="35" spans="1:13" ht="15.75" customHeight="1" thickBot="1" x14ac:dyDescent="0.3">
      <c r="B35" s="125"/>
      <c r="C35" s="180" t="s">
        <v>80</v>
      </c>
      <c r="D35" s="342">
        <v>4000</v>
      </c>
      <c r="E35" s="393">
        <v>4000</v>
      </c>
      <c r="F35" s="393">
        <v>0</v>
      </c>
      <c r="G35" s="393">
        <v>3294</v>
      </c>
      <c r="H35" s="393"/>
      <c r="I35" s="393">
        <f t="shared" si="0"/>
        <v>706</v>
      </c>
      <c r="J35" s="394">
        <v>2900</v>
      </c>
      <c r="K35" s="134"/>
      <c r="L35" s="163"/>
      <c r="M35" s="163"/>
    </row>
    <row r="36" spans="1:13" ht="14.1" customHeight="1" thickBot="1" x14ac:dyDescent="0.3">
      <c r="B36" s="125"/>
      <c r="C36" s="180" t="s">
        <v>13</v>
      </c>
      <c r="D36" s="334">
        <v>707</v>
      </c>
      <c r="E36" s="335">
        <v>707</v>
      </c>
      <c r="F36" s="335">
        <v>6</v>
      </c>
      <c r="G36" s="335">
        <v>476</v>
      </c>
      <c r="H36" s="335"/>
      <c r="I36" s="335">
        <f t="shared" si="0"/>
        <v>231</v>
      </c>
      <c r="J36" s="341">
        <v>336</v>
      </c>
      <c r="K36" s="134"/>
      <c r="L36" s="163"/>
      <c r="M36" s="163"/>
    </row>
    <row r="37" spans="1:13" ht="17.25" customHeight="1" thickBot="1" x14ac:dyDescent="0.3">
      <c r="B37" s="125"/>
      <c r="C37" s="180" t="s">
        <v>81</v>
      </c>
      <c r="D37" s="334">
        <v>3000</v>
      </c>
      <c r="E37" s="335">
        <v>3000</v>
      </c>
      <c r="F37" s="335"/>
      <c r="G37" s="335">
        <v>2595</v>
      </c>
      <c r="H37" s="335"/>
      <c r="I37" s="335">
        <f t="shared" si="0"/>
        <v>405</v>
      </c>
      <c r="J37" s="341"/>
      <c r="K37" s="134"/>
      <c r="L37" s="163"/>
      <c r="M37" s="163"/>
    </row>
    <row r="38" spans="1:13" ht="17.25" customHeight="1" thickBot="1" x14ac:dyDescent="0.3">
      <c r="B38" s="125"/>
      <c r="C38" s="180" t="s">
        <v>82</v>
      </c>
      <c r="D38" s="334">
        <v>7000</v>
      </c>
      <c r="E38" s="335">
        <v>7000</v>
      </c>
      <c r="F38" s="335">
        <v>2</v>
      </c>
      <c r="G38" s="335">
        <v>7000</v>
      </c>
      <c r="H38" s="335"/>
      <c r="I38" s="335">
        <f t="shared" si="0"/>
        <v>0</v>
      </c>
      <c r="J38" s="341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34"/>
      <c r="E39" s="335"/>
      <c r="F39" s="335">
        <v>1</v>
      </c>
      <c r="G39" s="335">
        <v>959</v>
      </c>
      <c r="H39" s="335"/>
      <c r="I39" s="335">
        <f t="shared" si="0"/>
        <v>-959</v>
      </c>
      <c r="J39" s="341">
        <v>-912</v>
      </c>
      <c r="K39" s="134"/>
      <c r="L39" s="163"/>
      <c r="M39" s="163"/>
    </row>
    <row r="40" spans="1:13" ht="16.5" customHeight="1" thickBot="1" x14ac:dyDescent="0.3">
      <c r="B40" s="125"/>
      <c r="C40" s="186" t="s">
        <v>9</v>
      </c>
      <c r="D40" s="336">
        <f>D21+D24+D35+D36+D37+D38+D39</f>
        <v>417518</v>
      </c>
      <c r="E40" s="337">
        <f>E21+E24+E35+E36+E37+E38+E39</f>
        <v>412248</v>
      </c>
      <c r="F40" s="200">
        <f>F21+F24+F35+F36+F37+F38+F39</f>
        <v>3621.9448000000002</v>
      </c>
      <c r="G40" s="200">
        <f>G21+G24+G35+G36+G37+G38+G39</f>
        <v>400033.75815000001</v>
      </c>
      <c r="H40" s="200">
        <f>H26+H27+H28+H29+H33</f>
        <v>18397</v>
      </c>
      <c r="I40" s="200">
        <f>I21+I24+I35+I36+I37+I38+I39</f>
        <v>12214.241850000004</v>
      </c>
      <c r="J40" s="212">
        <f>J21+J24+J35+J36+J37+J38+J39</f>
        <v>408514.47344999999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06" t="s">
        <v>111</v>
      </c>
      <c r="D43" s="208"/>
      <c r="E43" s="208"/>
      <c r="F43" s="20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09"/>
      <c r="J44" s="140"/>
      <c r="K44" s="141"/>
      <c r="L44" s="129"/>
      <c r="M44" s="129"/>
    </row>
    <row r="45" spans="1:13" ht="12" customHeight="1" thickTop="1" x14ac:dyDescent="0.25">
      <c r="B45" s="6"/>
      <c r="C45" s="221"/>
      <c r="D45" s="21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56" t="s">
        <v>1</v>
      </c>
      <c r="C47" s="357"/>
      <c r="D47" s="357"/>
      <c r="E47" s="357"/>
      <c r="F47" s="357"/>
      <c r="G47" s="357"/>
      <c r="H47" s="357"/>
      <c r="I47" s="357"/>
      <c r="J47" s="357"/>
      <c r="K47" s="358"/>
      <c r="L47" s="209"/>
      <c r="M47" s="20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43" t="s">
        <v>2</v>
      </c>
      <c r="D49" s="344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56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56">
        <v>9975</v>
      </c>
      <c r="E51" s="144"/>
      <c r="F51" s="144"/>
      <c r="G51" s="183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56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56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57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353" t="s">
        <v>8</v>
      </c>
      <c r="C55" s="354"/>
      <c r="D55" s="354"/>
      <c r="E55" s="354"/>
      <c r="F55" s="354"/>
      <c r="G55" s="354"/>
      <c r="H55" s="354"/>
      <c r="I55" s="354"/>
      <c r="J55" s="354"/>
      <c r="K55" s="355"/>
      <c r="L55" s="209"/>
      <c r="M55" s="209"/>
    </row>
    <row r="56" spans="2:13" s="3" customFormat="1" ht="63.75" thickBot="1" x14ac:dyDescent="0.3">
      <c r="B56" s="148"/>
      <c r="C56" s="185" t="s">
        <v>19</v>
      </c>
      <c r="D56" s="378" t="s">
        <v>20</v>
      </c>
      <c r="E56" s="375" t="str">
        <f>F20</f>
        <v>LANDET KVANTUM UKE 51</v>
      </c>
      <c r="F56" s="375" t="str">
        <f>G20</f>
        <v>LANDET KVANTUM T.O.M UKE 51</v>
      </c>
      <c r="G56" s="375" t="str">
        <f>I20</f>
        <v>RESTKVOTER</v>
      </c>
      <c r="H56" s="379" t="str">
        <f>J20</f>
        <v>LANDET KVANTUM T.O.M. UKE 51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363"/>
      <c r="E57" s="382">
        <v>167.71639999999999</v>
      </c>
      <c r="F57" s="382">
        <v>2498.0608999999999</v>
      </c>
      <c r="G57" s="368"/>
      <c r="H57" s="243">
        <v>2175.6532999999999</v>
      </c>
      <c r="I57" s="167"/>
      <c r="J57" s="167"/>
      <c r="K57" s="194"/>
      <c r="L57" s="111"/>
      <c r="M57" s="111"/>
    </row>
    <row r="58" spans="2:13" ht="14.1" customHeight="1" x14ac:dyDescent="0.25">
      <c r="B58" s="151"/>
      <c r="C58" s="152" t="s">
        <v>33</v>
      </c>
      <c r="D58" s="364"/>
      <c r="E58" s="377">
        <v>9.0822000000000003</v>
      </c>
      <c r="F58" s="377">
        <v>1604.7502999999999</v>
      </c>
      <c r="G58" s="369"/>
      <c r="H58" s="326">
        <v>1386.4147</v>
      </c>
      <c r="I58" s="167"/>
      <c r="J58" s="167"/>
      <c r="K58" s="194"/>
      <c r="L58" s="111"/>
      <c r="M58" s="111"/>
    </row>
    <row r="59" spans="2:13" ht="14.1" customHeight="1" thickBot="1" x14ac:dyDescent="0.3">
      <c r="B59" s="151"/>
      <c r="C59" s="153" t="s">
        <v>98</v>
      </c>
      <c r="D59" s="365"/>
      <c r="E59" s="383"/>
      <c r="F59" s="383">
        <v>130.93029999999999</v>
      </c>
      <c r="G59" s="370"/>
      <c r="H59" s="327">
        <v>111.792</v>
      </c>
      <c r="I59" s="167"/>
      <c r="J59" s="167"/>
      <c r="K59" s="194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380">
        <v>6600</v>
      </c>
      <c r="E60" s="376">
        <f>SUM(E61:E63)</f>
        <v>1</v>
      </c>
      <c r="F60" s="376">
        <f>F61+F62+F63</f>
        <v>6864.5488000000005</v>
      </c>
      <c r="G60" s="376">
        <f>D60-F60</f>
        <v>-264.54880000000048</v>
      </c>
      <c r="H60" s="381">
        <f>H61+H62+H63</f>
        <v>5930.7110999999995</v>
      </c>
      <c r="I60" s="169"/>
      <c r="J60" s="169"/>
      <c r="K60" s="194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50"/>
      <c r="E61" s="236"/>
      <c r="F61" s="236">
        <v>2741.2799</v>
      </c>
      <c r="G61" s="236"/>
      <c r="H61" s="238">
        <v>2352.5342999999998</v>
      </c>
      <c r="I61" s="157"/>
      <c r="J61" s="157"/>
      <c r="K61" s="194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50"/>
      <c r="E62" s="236"/>
      <c r="F62" s="236">
        <v>2753.4926</v>
      </c>
      <c r="G62" s="236"/>
      <c r="H62" s="238">
        <v>2453.5344</v>
      </c>
      <c r="I62" s="182"/>
      <c r="J62" s="182"/>
      <c r="K62" s="194"/>
      <c r="L62" s="111"/>
      <c r="M62" s="111"/>
    </row>
    <row r="63" spans="2:13" s="22" customFormat="1" ht="14.1" customHeight="1" thickBot="1" x14ac:dyDescent="0.3">
      <c r="B63" s="155"/>
      <c r="C63" s="229" t="s">
        <v>39</v>
      </c>
      <c r="D63" s="251"/>
      <c r="E63" s="242">
        <v>1</v>
      </c>
      <c r="F63" s="242">
        <v>1369.7763</v>
      </c>
      <c r="G63" s="242"/>
      <c r="H63" s="238">
        <v>1124.6424</v>
      </c>
      <c r="I63" s="182"/>
      <c r="J63" s="182"/>
      <c r="K63" s="194"/>
      <c r="L63" s="111"/>
      <c r="M63" s="111"/>
    </row>
    <row r="64" spans="2:13" ht="14.1" customHeight="1" thickBot="1" x14ac:dyDescent="0.3">
      <c r="B64" s="125"/>
      <c r="C64" s="158" t="s">
        <v>40</v>
      </c>
      <c r="D64" s="232">
        <v>80</v>
      </c>
      <c r="E64" s="237"/>
      <c r="F64" s="237">
        <v>20</v>
      </c>
      <c r="G64" s="237">
        <f>D64-F64</f>
        <v>60</v>
      </c>
      <c r="H64" s="239">
        <v>15</v>
      </c>
      <c r="I64" s="163"/>
      <c r="J64" s="163"/>
      <c r="K64" s="194"/>
      <c r="L64" s="111"/>
      <c r="M64" s="111"/>
    </row>
    <row r="65" spans="2:13" ht="14.1" customHeight="1" thickBot="1" x14ac:dyDescent="0.3">
      <c r="B65" s="125"/>
      <c r="C65" s="158" t="s">
        <v>14</v>
      </c>
      <c r="D65" s="230"/>
      <c r="E65" s="244"/>
      <c r="F65" s="244">
        <v>501</v>
      </c>
      <c r="G65" s="244"/>
      <c r="H65" s="309">
        <v>186</v>
      </c>
      <c r="I65" s="163"/>
      <c r="J65" s="163"/>
      <c r="K65" s="194"/>
      <c r="L65" s="111"/>
      <c r="M65" s="111"/>
    </row>
    <row r="66" spans="2:13" s="3" customFormat="1" ht="16.5" customHeight="1" thickBot="1" x14ac:dyDescent="0.3">
      <c r="B66" s="123"/>
      <c r="C66" s="186" t="s">
        <v>9</v>
      </c>
      <c r="D66" s="193">
        <v>11205</v>
      </c>
      <c r="E66" s="204">
        <f>E57+E58+E59+E60+E64+E65</f>
        <v>177.79859999999999</v>
      </c>
      <c r="F66" s="314">
        <f>F57+F58+F59+F60+F64+F65</f>
        <v>11619.290300000001</v>
      </c>
      <c r="G66" s="204">
        <f>D66-F66</f>
        <v>-414.29030000000057</v>
      </c>
      <c r="H66" s="212">
        <f>H57+H58+H59+H60+H64+H65</f>
        <v>9805.5710999999992</v>
      </c>
      <c r="I66" s="179"/>
      <c r="J66" s="179"/>
      <c r="K66" s="194"/>
      <c r="L66" s="111"/>
      <c r="M66" s="111"/>
    </row>
    <row r="67" spans="2:13" s="3" customFormat="1" ht="19.149999999999999" customHeight="1" thickBot="1" x14ac:dyDescent="0.3">
      <c r="B67" s="164"/>
      <c r="C67" s="366"/>
      <c r="D67" s="366"/>
      <c r="E67" s="366"/>
      <c r="F67" s="226"/>
      <c r="G67" s="160"/>
      <c r="H67" s="181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56" t="s">
        <v>1</v>
      </c>
      <c r="C72" s="357"/>
      <c r="D72" s="357"/>
      <c r="E72" s="357"/>
      <c r="F72" s="357"/>
      <c r="G72" s="357"/>
      <c r="H72" s="357"/>
      <c r="I72" s="357"/>
      <c r="J72" s="357"/>
      <c r="K72" s="358"/>
      <c r="L72" s="209"/>
      <c r="M72" s="20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51" t="s">
        <v>2</v>
      </c>
      <c r="D74" s="352"/>
      <c r="E74" s="351" t="s">
        <v>20</v>
      </c>
      <c r="F74" s="359"/>
      <c r="G74" s="351" t="s">
        <v>21</v>
      </c>
      <c r="H74" s="352"/>
      <c r="I74" s="163"/>
      <c r="J74" s="163"/>
      <c r="K74" s="121"/>
      <c r="L74" s="142"/>
      <c r="M74" s="142"/>
    </row>
    <row r="75" spans="2:13" ht="17.25" x14ac:dyDescent="0.25">
      <c r="B75" s="258"/>
      <c r="C75" s="172" t="s">
        <v>102</v>
      </c>
      <c r="D75" s="176">
        <v>118700</v>
      </c>
      <c r="E75" s="259" t="s">
        <v>5</v>
      </c>
      <c r="F75" s="252">
        <v>45610</v>
      </c>
      <c r="G75" s="260" t="s">
        <v>26</v>
      </c>
      <c r="H75" s="252">
        <v>13395</v>
      </c>
      <c r="I75" s="173"/>
      <c r="J75" s="173"/>
      <c r="K75" s="261"/>
      <c r="L75" s="303"/>
      <c r="M75" s="142"/>
    </row>
    <row r="76" spans="2:13" ht="15" x14ac:dyDescent="0.25">
      <c r="B76" s="258"/>
      <c r="C76" s="172" t="s">
        <v>3</v>
      </c>
      <c r="D76" s="176">
        <v>109700</v>
      </c>
      <c r="E76" s="262" t="s">
        <v>6</v>
      </c>
      <c r="F76" s="176">
        <v>74417</v>
      </c>
      <c r="G76" s="260" t="s">
        <v>64</v>
      </c>
      <c r="H76" s="176">
        <v>55069</v>
      </c>
      <c r="I76" s="173"/>
      <c r="J76" s="173"/>
      <c r="K76" s="261"/>
      <c r="L76" s="303"/>
      <c r="M76" s="142"/>
    </row>
    <row r="77" spans="2:13" ht="18" thickBot="1" x14ac:dyDescent="0.3">
      <c r="B77" s="258"/>
      <c r="C77" s="172" t="s">
        <v>103</v>
      </c>
      <c r="D77" s="176">
        <v>15600</v>
      </c>
      <c r="E77" s="174"/>
      <c r="F77" s="176"/>
      <c r="G77" s="260" t="s">
        <v>65</v>
      </c>
      <c r="H77" s="176">
        <v>5953</v>
      </c>
      <c r="I77" s="173"/>
      <c r="J77" s="173"/>
      <c r="K77" s="261"/>
      <c r="L77" s="303"/>
      <c r="M77" s="142"/>
    </row>
    <row r="78" spans="2:13" ht="14.1" customHeight="1" thickBot="1" x14ac:dyDescent="0.3">
      <c r="B78" s="258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63"/>
      <c r="L78" s="266"/>
      <c r="M78" s="124"/>
    </row>
    <row r="79" spans="2:13" ht="12" customHeight="1" x14ac:dyDescent="0.25">
      <c r="B79" s="258"/>
      <c r="C79" s="338" t="s">
        <v>105</v>
      </c>
      <c r="D79" s="205"/>
      <c r="E79" s="205"/>
      <c r="F79" s="205"/>
      <c r="G79" s="205"/>
      <c r="H79" s="205"/>
      <c r="I79" s="265"/>
      <c r="J79" s="266"/>
      <c r="K79" s="263"/>
      <c r="L79" s="266"/>
      <c r="M79" s="124"/>
    </row>
    <row r="80" spans="2:13" ht="14.25" customHeight="1" x14ac:dyDescent="0.25">
      <c r="B80" s="258"/>
      <c r="C80" s="367" t="s">
        <v>87</v>
      </c>
      <c r="D80" s="367"/>
      <c r="E80" s="367"/>
      <c r="F80" s="367"/>
      <c r="G80" s="367"/>
      <c r="H80" s="367"/>
      <c r="I80" s="265"/>
      <c r="J80" s="266"/>
      <c r="K80" s="263"/>
      <c r="L80" s="266"/>
      <c r="M80" s="124"/>
    </row>
    <row r="81" spans="1:13" ht="6" customHeight="1" thickBot="1" x14ac:dyDescent="0.3">
      <c r="B81" s="258"/>
      <c r="C81" s="367"/>
      <c r="D81" s="367"/>
      <c r="E81" s="367"/>
      <c r="F81" s="367"/>
      <c r="G81" s="367"/>
      <c r="H81" s="367"/>
      <c r="I81" s="266"/>
      <c r="J81" s="266"/>
      <c r="K81" s="263"/>
      <c r="L81" s="266"/>
      <c r="M81" s="124"/>
    </row>
    <row r="82" spans="1:13" ht="14.1" customHeight="1" x14ac:dyDescent="0.25">
      <c r="B82" s="360" t="s">
        <v>8</v>
      </c>
      <c r="C82" s="361"/>
      <c r="D82" s="361"/>
      <c r="E82" s="361"/>
      <c r="F82" s="361"/>
      <c r="G82" s="361"/>
      <c r="H82" s="361"/>
      <c r="I82" s="361"/>
      <c r="J82" s="361"/>
      <c r="K82" s="362"/>
      <c r="L82" s="304"/>
      <c r="M82" s="20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85" t="s">
        <v>19</v>
      </c>
      <c r="D84" s="384" t="s">
        <v>20</v>
      </c>
      <c r="E84" s="403" t="s">
        <v>96</v>
      </c>
      <c r="F84" s="375" t="str">
        <f>F20</f>
        <v>LANDET KVANTUM UKE 51</v>
      </c>
      <c r="G84" s="375" t="str">
        <f>G20</f>
        <v>LANDET KVANTUM T.O.M UKE 51</v>
      </c>
      <c r="H84" s="375" t="str">
        <f>I20</f>
        <v>RESTKVOTER</v>
      </c>
      <c r="I84" s="379" t="str">
        <f>J20</f>
        <v>LANDET KVANTUM T.O.M. UKE 51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401" t="s">
        <v>16</v>
      </c>
      <c r="D85" s="329">
        <f>D87+D86</f>
        <v>46254</v>
      </c>
      <c r="E85" s="387">
        <f>E87+E86</f>
        <v>51550</v>
      </c>
      <c r="F85" s="387">
        <f>F87+F86</f>
        <v>381.71559999999999</v>
      </c>
      <c r="G85" s="387">
        <f>G86+G87</f>
        <v>44179.582399999999</v>
      </c>
      <c r="H85" s="387">
        <f>H86+H87</f>
        <v>7370.4175999999989</v>
      </c>
      <c r="I85" s="388">
        <f>I86+I87</f>
        <v>35714.426800000001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270" t="s">
        <v>12</v>
      </c>
      <c r="D86" s="330">
        <v>45504</v>
      </c>
      <c r="E86" s="386">
        <v>50800</v>
      </c>
      <c r="F86" s="386">
        <v>376.23180000000002</v>
      </c>
      <c r="G86" s="386">
        <v>43867.779900000001</v>
      </c>
      <c r="H86" s="386">
        <f>E86-G86</f>
        <v>6932.2200999999986</v>
      </c>
      <c r="I86" s="389">
        <v>35010.687700000002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402" t="s">
        <v>11</v>
      </c>
      <c r="D87" s="374">
        <v>750</v>
      </c>
      <c r="E87" s="391">
        <v>750</v>
      </c>
      <c r="F87" s="391">
        <v>5.4837999999999996</v>
      </c>
      <c r="G87" s="391">
        <v>311.80250000000001</v>
      </c>
      <c r="H87" s="391">
        <f>E87-G87</f>
        <v>438.19749999999999</v>
      </c>
      <c r="I87" s="392">
        <v>703.73910000000001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269" t="s">
        <v>17</v>
      </c>
      <c r="D88" s="329">
        <f t="shared" ref="D88:I88" si="1">D89+D95+D96</f>
        <v>75467</v>
      </c>
      <c r="E88" s="387">
        <f t="shared" si="1"/>
        <v>80660</v>
      </c>
      <c r="F88" s="387">
        <f t="shared" si="1"/>
        <v>865.15549999999996</v>
      </c>
      <c r="G88" s="387">
        <f t="shared" si="1"/>
        <v>61916.595200000003</v>
      </c>
      <c r="H88" s="387">
        <f>H89+H95+H96</f>
        <v>18743.4048</v>
      </c>
      <c r="I88" s="388">
        <f t="shared" si="1"/>
        <v>57514.271800000002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276" t="s">
        <v>66</v>
      </c>
      <c r="D89" s="331">
        <f>D90+D91+D92+D93+D94</f>
        <v>55846</v>
      </c>
      <c r="E89" s="395">
        <f>E90+E91+E92+E93+E94</f>
        <v>59868</v>
      </c>
      <c r="F89" s="395">
        <f>F90+F91+F92+F93+F94</f>
        <v>79.749099999999999</v>
      </c>
      <c r="G89" s="395">
        <f>G90+G91+G92+G93+G94</f>
        <v>45218.308100000002</v>
      </c>
      <c r="H89" s="395">
        <f>H90+H91+H92+H93+H94</f>
        <v>14649.6919</v>
      </c>
      <c r="I89" s="397">
        <f>I90+I91+I92+I93</f>
        <v>40818.310599999997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275" t="s">
        <v>22</v>
      </c>
      <c r="D90" s="332">
        <v>14056</v>
      </c>
      <c r="E90" s="396">
        <v>15631</v>
      </c>
      <c r="F90" s="396">
        <v>16.919699999999999</v>
      </c>
      <c r="G90" s="396">
        <v>8136.0398999999998</v>
      </c>
      <c r="H90" s="396">
        <f t="shared" ref="H90:H99" si="2">E90-G90</f>
        <v>7494.9601000000002</v>
      </c>
      <c r="I90" s="398">
        <v>9821.0705999999991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275" t="s">
        <v>23</v>
      </c>
      <c r="D91" s="332">
        <v>12960</v>
      </c>
      <c r="E91" s="396">
        <v>12985</v>
      </c>
      <c r="F91" s="396">
        <v>22.845600000000001</v>
      </c>
      <c r="G91" s="396">
        <v>11815.037700000001</v>
      </c>
      <c r="H91" s="396">
        <f t="shared" si="2"/>
        <v>1169.9622999999992</v>
      </c>
      <c r="I91" s="398">
        <v>12392.300300000001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275" t="s">
        <v>24</v>
      </c>
      <c r="D92" s="332">
        <v>14705</v>
      </c>
      <c r="E92" s="396">
        <v>16353</v>
      </c>
      <c r="F92" s="396">
        <v>39.983800000000002</v>
      </c>
      <c r="G92" s="396">
        <v>13760.473</v>
      </c>
      <c r="H92" s="396">
        <f t="shared" si="2"/>
        <v>2592.527</v>
      </c>
      <c r="I92" s="398">
        <v>11690.508099999999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275" t="s">
        <v>25</v>
      </c>
      <c r="D93" s="332">
        <v>8125</v>
      </c>
      <c r="E93" s="396">
        <v>8899</v>
      </c>
      <c r="F93" s="396"/>
      <c r="G93" s="396">
        <v>11506.7575</v>
      </c>
      <c r="H93" s="396">
        <f t="shared" si="2"/>
        <v>-2607.7574999999997</v>
      </c>
      <c r="I93" s="398">
        <v>6914.4315999999999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275" t="s">
        <v>101</v>
      </c>
      <c r="D94" s="332">
        <v>6000</v>
      </c>
      <c r="E94" s="396">
        <v>6000</v>
      </c>
      <c r="F94" s="396"/>
      <c r="G94" s="396"/>
      <c r="H94" s="396">
        <f t="shared" si="2"/>
        <v>6000</v>
      </c>
      <c r="I94" s="398"/>
      <c r="J94" s="163"/>
      <c r="K94" s="134"/>
      <c r="L94" s="163"/>
      <c r="M94" s="163"/>
    </row>
    <row r="95" spans="1:13" ht="14.1" customHeight="1" x14ac:dyDescent="0.25">
      <c r="A95" s="126"/>
      <c r="B95" s="41"/>
      <c r="C95" s="276" t="s">
        <v>33</v>
      </c>
      <c r="D95" s="331">
        <v>13584</v>
      </c>
      <c r="E95" s="395">
        <v>14156</v>
      </c>
      <c r="F95" s="395">
        <v>776.40639999999996</v>
      </c>
      <c r="G95" s="395">
        <v>13813.2871</v>
      </c>
      <c r="H95" s="395">
        <f t="shared" si="2"/>
        <v>342.71290000000045</v>
      </c>
      <c r="I95" s="397">
        <v>12787.0826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77" t="s">
        <v>65</v>
      </c>
      <c r="D96" s="339">
        <v>6037</v>
      </c>
      <c r="E96" s="404">
        <v>6636</v>
      </c>
      <c r="F96" s="404">
        <v>9</v>
      </c>
      <c r="G96" s="404">
        <v>2885</v>
      </c>
      <c r="H96" s="404">
        <f t="shared" si="2"/>
        <v>3751</v>
      </c>
      <c r="I96" s="405">
        <v>3908.8786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0" t="s">
        <v>13</v>
      </c>
      <c r="D97" s="342">
        <v>373</v>
      </c>
      <c r="E97" s="393">
        <v>373</v>
      </c>
      <c r="F97" s="393">
        <v>0</v>
      </c>
      <c r="G97" s="393">
        <v>26</v>
      </c>
      <c r="H97" s="393">
        <f t="shared" si="2"/>
        <v>347</v>
      </c>
      <c r="I97" s="394">
        <v>139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0" t="s">
        <v>82</v>
      </c>
      <c r="D98" s="334">
        <v>300</v>
      </c>
      <c r="E98" s="335">
        <v>300</v>
      </c>
      <c r="F98" s="335">
        <v>0</v>
      </c>
      <c r="G98" s="335">
        <v>300</v>
      </c>
      <c r="H98" s="335">
        <f t="shared" si="2"/>
        <v>0</v>
      </c>
      <c r="I98" s="341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68" t="s">
        <v>14</v>
      </c>
      <c r="D99" s="334"/>
      <c r="E99" s="335"/>
      <c r="F99" s="335"/>
      <c r="G99" s="335">
        <v>219</v>
      </c>
      <c r="H99" s="335">
        <f t="shared" si="2"/>
        <v>-219</v>
      </c>
      <c r="I99" s="341">
        <v>-143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86" t="s">
        <v>9</v>
      </c>
      <c r="D100" s="336">
        <f t="shared" ref="D100:F100" si="3">D85+D88+D97+D98+D99</f>
        <v>122394</v>
      </c>
      <c r="E100" s="340">
        <f t="shared" si="3"/>
        <v>132883</v>
      </c>
      <c r="F100" s="227">
        <f t="shared" si="3"/>
        <v>1246.8710999999998</v>
      </c>
      <c r="G100" s="227">
        <f>G85+G88+G97+G98+G99</f>
        <v>106641.1776</v>
      </c>
      <c r="H100" s="227">
        <f>H85+H88+H97+H98+H99</f>
        <v>26241.822399999997</v>
      </c>
      <c r="I100" s="201">
        <f>I85+I88+I97+I98+I99</f>
        <v>93524.698600000003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87"/>
      <c r="E101" s="187"/>
      <c r="F101" s="188"/>
      <c r="G101" s="188"/>
      <c r="H101" s="189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15" t="s">
        <v>106</v>
      </c>
      <c r="D103" s="208"/>
      <c r="E103" s="208"/>
      <c r="F103" s="23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07"/>
      <c r="D104" s="207"/>
      <c r="E104" s="207"/>
      <c r="F104" s="20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56" t="s">
        <v>1</v>
      </c>
      <c r="C107" s="357"/>
      <c r="D107" s="357"/>
      <c r="E107" s="357"/>
      <c r="F107" s="357"/>
      <c r="G107" s="357"/>
      <c r="H107" s="357"/>
      <c r="I107" s="357"/>
      <c r="J107" s="357"/>
      <c r="K107" s="358"/>
      <c r="L107" s="209"/>
      <c r="M107" s="20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51" t="s">
        <v>2</v>
      </c>
      <c r="D109" s="352"/>
      <c r="E109" s="351" t="s">
        <v>20</v>
      </c>
      <c r="F109" s="352"/>
      <c r="G109" s="351" t="s">
        <v>21</v>
      </c>
      <c r="H109" s="352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52">
        <v>44900</v>
      </c>
      <c r="G110" s="172" t="s">
        <v>26</v>
      </c>
      <c r="H110" s="252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353" t="s">
        <v>8</v>
      </c>
      <c r="C116" s="354"/>
      <c r="D116" s="354"/>
      <c r="E116" s="354"/>
      <c r="F116" s="354"/>
      <c r="G116" s="354"/>
      <c r="H116" s="354"/>
      <c r="I116" s="354"/>
      <c r="J116" s="354"/>
      <c r="K116" s="355"/>
      <c r="L116" s="209"/>
      <c r="M116" s="20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22" t="s">
        <v>19</v>
      </c>
      <c r="D118" s="378" t="s">
        <v>20</v>
      </c>
      <c r="E118" s="406" t="str">
        <f>F20</f>
        <v>LANDET KVANTUM UKE 51</v>
      </c>
      <c r="F118" s="375" t="str">
        <f>G20</f>
        <v>LANDET KVANTUM T.O.M UKE 51</v>
      </c>
      <c r="G118" s="375" t="str">
        <f>I20</f>
        <v>RESTKVOTER</v>
      </c>
      <c r="H118" s="379" t="str">
        <f>J20</f>
        <v>LANDET KVANTUM T.O.M. UKE 51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69" t="s">
        <v>16</v>
      </c>
      <c r="D119" s="240">
        <f>D120+D121+D122</f>
        <v>44900</v>
      </c>
      <c r="E119" s="382">
        <f>E120+E121+E122</f>
        <v>551.02779999999996</v>
      </c>
      <c r="F119" s="382">
        <f>F120+F121+F122</f>
        <v>42476.441500000001</v>
      </c>
      <c r="G119" s="382">
        <f>G120+G121+G122</f>
        <v>2423.5585000000001</v>
      </c>
      <c r="H119" s="408">
        <f>H120+H121+H122</f>
        <v>38580.072199999995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70" t="s">
        <v>12</v>
      </c>
      <c r="D120" s="254">
        <v>35920</v>
      </c>
      <c r="E120" s="407">
        <v>446.9735</v>
      </c>
      <c r="F120" s="407">
        <v>36257.3586</v>
      </c>
      <c r="G120" s="407">
        <f>D120-F120</f>
        <v>-337.35859999999957</v>
      </c>
      <c r="H120" s="409">
        <v>32857.415099999998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70" t="s">
        <v>11</v>
      </c>
      <c r="D121" s="254">
        <v>8480</v>
      </c>
      <c r="E121" s="407">
        <v>104.0543</v>
      </c>
      <c r="F121" s="407">
        <v>6219.0829000000003</v>
      </c>
      <c r="G121" s="407">
        <f>D121-F121</f>
        <v>2260.9170999999997</v>
      </c>
      <c r="H121" s="409">
        <v>5722.6571000000004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71" t="s">
        <v>43</v>
      </c>
      <c r="D122" s="255">
        <v>500</v>
      </c>
      <c r="E122" s="410"/>
      <c r="F122" s="410"/>
      <c r="G122" s="410">
        <f>D122-F122</f>
        <v>500</v>
      </c>
      <c r="H122" s="411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72" t="s">
        <v>42</v>
      </c>
      <c r="D123" s="306">
        <v>30337</v>
      </c>
      <c r="E123" s="311">
        <v>2.4990000000000001</v>
      </c>
      <c r="F123" s="311">
        <v>28458.876</v>
      </c>
      <c r="G123" s="310">
        <f>D123-F123</f>
        <v>1878.1239999999998</v>
      </c>
      <c r="H123" s="312">
        <v>29613.712500000001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73" t="s">
        <v>17</v>
      </c>
      <c r="D124" s="412">
        <f>D125+D130+D133</f>
        <v>46113</v>
      </c>
      <c r="E124" s="413">
        <f>E125+E130+E133</f>
        <v>20.9361</v>
      </c>
      <c r="F124" s="413">
        <f>F133+F130+F125</f>
        <v>47898.530599999998</v>
      </c>
      <c r="G124" s="413">
        <f>D124-F124</f>
        <v>-1785.5305999999982</v>
      </c>
      <c r="H124" s="414">
        <f>H125+H130+H133</f>
        <v>45664.043300000005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74" t="s">
        <v>66</v>
      </c>
      <c r="D125" s="419">
        <f>D126+D127+D128+D129</f>
        <v>34585</v>
      </c>
      <c r="E125" s="420">
        <f>E126+E127+E128+E129</f>
        <v>15.099299999999999</v>
      </c>
      <c r="F125" s="420">
        <f>F126+F127+F129+F128</f>
        <v>37278.239600000001</v>
      </c>
      <c r="G125" s="420">
        <f>G126+G127+G128+G129</f>
        <v>-2693.2396000000008</v>
      </c>
      <c r="H125" s="421">
        <f>H126+H127+H128+H129</f>
        <v>34136.7235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75" t="s">
        <v>22</v>
      </c>
      <c r="D126" s="250">
        <v>9788</v>
      </c>
      <c r="E126" s="416">
        <v>10.3134</v>
      </c>
      <c r="F126" s="416">
        <v>7923.2412000000004</v>
      </c>
      <c r="G126" s="416">
        <f t="shared" ref="G126:G129" si="4">D126-F126</f>
        <v>1864.7587999999996</v>
      </c>
      <c r="H126" s="422">
        <v>6453.1504999999997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75" t="s">
        <v>23</v>
      </c>
      <c r="D127" s="250">
        <v>8992</v>
      </c>
      <c r="E127" s="416">
        <v>4.3863000000000003</v>
      </c>
      <c r="F127" s="416">
        <v>8960.9881000000005</v>
      </c>
      <c r="G127" s="416">
        <f t="shared" si="4"/>
        <v>31.011899999999514</v>
      </c>
      <c r="H127" s="422">
        <v>8893.0534000000007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75" t="s">
        <v>24</v>
      </c>
      <c r="D128" s="250">
        <v>8957</v>
      </c>
      <c r="E128" s="416">
        <v>0.39960000000000001</v>
      </c>
      <c r="F128" s="416">
        <v>11438.242899999999</v>
      </c>
      <c r="G128" s="416">
        <f t="shared" si="4"/>
        <v>-2481.2428999999993</v>
      </c>
      <c r="H128" s="422">
        <v>10482.568799999999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75" t="s">
        <v>25</v>
      </c>
      <c r="D129" s="250">
        <v>6848</v>
      </c>
      <c r="E129" s="416"/>
      <c r="F129" s="416">
        <v>8955.7674000000006</v>
      </c>
      <c r="G129" s="416">
        <f t="shared" si="4"/>
        <v>-2107.7674000000006</v>
      </c>
      <c r="H129" s="422">
        <v>8307.9508000000005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76" t="s">
        <v>18</v>
      </c>
      <c r="D130" s="241">
        <f>D131+D132</f>
        <v>5072</v>
      </c>
      <c r="E130" s="415">
        <f>E131</f>
        <v>1</v>
      </c>
      <c r="F130" s="415">
        <f>F131</f>
        <v>3910.5019000000002</v>
      </c>
      <c r="G130" s="415">
        <f>D130-F130</f>
        <v>1161.4980999999998</v>
      </c>
      <c r="H130" s="423">
        <v>5392.0853999999999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75" t="s">
        <v>44</v>
      </c>
      <c r="D131" s="307">
        <v>4572</v>
      </c>
      <c r="E131" s="417">
        <v>1</v>
      </c>
      <c r="F131" s="417">
        <v>3910.5019000000002</v>
      </c>
      <c r="G131" s="417"/>
      <c r="H131" s="424">
        <v>5382.9039000000002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75" t="s">
        <v>45</v>
      </c>
      <c r="D132" s="307">
        <v>500</v>
      </c>
      <c r="E132" s="417"/>
      <c r="F132" s="417"/>
      <c r="G132" s="417"/>
      <c r="H132" s="424"/>
      <c r="I132" s="41"/>
      <c r="J132" s="41"/>
      <c r="K132" s="134"/>
      <c r="L132" s="163"/>
      <c r="M132" s="163"/>
    </row>
    <row r="133" spans="2:13" ht="15.75" thickBot="1" x14ac:dyDescent="0.3">
      <c r="B133" s="9"/>
      <c r="C133" s="277" t="s">
        <v>65</v>
      </c>
      <c r="D133" s="267">
        <v>6456</v>
      </c>
      <c r="E133" s="425">
        <v>4.8368000000000002</v>
      </c>
      <c r="F133" s="425">
        <v>6709.7891</v>
      </c>
      <c r="G133" s="425">
        <f>D133-F133</f>
        <v>-253.78909999999996</v>
      </c>
      <c r="H133" s="426">
        <v>6135.2344000000003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78" t="s">
        <v>13</v>
      </c>
      <c r="D134" s="418">
        <v>250</v>
      </c>
      <c r="E134" s="418"/>
      <c r="F134" s="418">
        <v>163</v>
      </c>
      <c r="G134" s="418">
        <f>D134-F134</f>
        <v>87</v>
      </c>
      <c r="H134" s="427">
        <v>7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73" t="s">
        <v>73</v>
      </c>
      <c r="D135" s="308">
        <v>2000</v>
      </c>
      <c r="E135" s="311"/>
      <c r="F135" s="311">
        <v>2000</v>
      </c>
      <c r="G135" s="311">
        <f>D135-F135</f>
        <v>0</v>
      </c>
      <c r="H135" s="313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73" t="s">
        <v>46</v>
      </c>
      <c r="D136" s="232">
        <v>350</v>
      </c>
      <c r="E136" s="237">
        <v>0</v>
      </c>
      <c r="F136" s="237">
        <v>170.227</v>
      </c>
      <c r="G136" s="237">
        <f>D136-F136</f>
        <v>179.773</v>
      </c>
      <c r="H136" s="239">
        <v>294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23" t="s">
        <v>14</v>
      </c>
      <c r="D137" s="230"/>
      <c r="E137" s="244">
        <v>1</v>
      </c>
      <c r="F137" s="244">
        <v>277</v>
      </c>
      <c r="G137" s="244">
        <f>D137-F137</f>
        <v>-277</v>
      </c>
      <c r="H137" s="309">
        <v>20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3">
        <f>D119+D123+D124+D134+D135+D136+D137</f>
        <v>123950</v>
      </c>
      <c r="E138" s="204">
        <f>E119+E123+E124+E134+E135+E136+E137</f>
        <v>575.46289999999999</v>
      </c>
      <c r="F138" s="204">
        <f>F119+F123+F124+F134+F135+F136+F137</f>
        <v>121444.0751</v>
      </c>
      <c r="G138" s="204">
        <f>G119+G123+G124+G134+G135+G136+G137</f>
        <v>2505.9249000000018</v>
      </c>
      <c r="H138" s="212">
        <f>H119+H123+H124+H134+H135+H136+H137</f>
        <v>116178.82799999999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06" t="s">
        <v>110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10"/>
      <c r="E141" s="21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2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14"/>
      <c r="C146" s="215"/>
      <c r="D146" s="216"/>
      <c r="E146" s="216"/>
      <c r="F146" s="216"/>
      <c r="G146" s="216"/>
      <c r="H146" s="217"/>
      <c r="I146" s="217"/>
      <c r="J146" s="217"/>
      <c r="K146" s="218"/>
      <c r="L146" s="124"/>
      <c r="M146" s="124"/>
    </row>
    <row r="147" spans="1:13" ht="12" customHeight="1" thickBot="1" x14ac:dyDescent="0.3">
      <c r="B147" s="125"/>
      <c r="C147" s="343" t="s">
        <v>2</v>
      </c>
      <c r="D147" s="344"/>
      <c r="E147" s="195"/>
      <c r="F147" s="195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279" t="s">
        <v>60</v>
      </c>
      <c r="D148" s="280">
        <v>17600</v>
      </c>
      <c r="E148" s="281"/>
      <c r="F148" s="195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282" t="s">
        <v>90</v>
      </c>
      <c r="D149" s="283">
        <v>8400</v>
      </c>
      <c r="E149" s="281"/>
      <c r="F149" s="195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284" t="s">
        <v>91</v>
      </c>
      <c r="D150" s="283">
        <v>4000</v>
      </c>
      <c r="E150" s="281"/>
      <c r="F150" s="195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285" t="s">
        <v>35</v>
      </c>
      <c r="D151" s="286">
        <f>SUM(D148:D150)</f>
        <v>30000</v>
      </c>
      <c r="E151" s="281"/>
      <c r="F151" s="195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287" t="s">
        <v>78</v>
      </c>
      <c r="D152" s="288"/>
      <c r="E152" s="288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287" t="s">
        <v>89</v>
      </c>
      <c r="D153" s="288"/>
      <c r="E153" s="288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51</v>
      </c>
      <c r="F156" s="72" t="str">
        <f>G20</f>
        <v>LANDET KVANTUM T.O.M UKE 51</v>
      </c>
      <c r="G156" s="72" t="str">
        <f>I20</f>
        <v>RESTKVOTER</v>
      </c>
      <c r="H156" s="95" t="str">
        <f>J20</f>
        <v>LANDET KVANTUM T.O.M. UKE 51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0">
        <v>17487</v>
      </c>
      <c r="E157" s="190">
        <v>7</v>
      </c>
      <c r="F157" s="190">
        <v>17810</v>
      </c>
      <c r="G157" s="190">
        <f>D157-F157</f>
        <v>-323</v>
      </c>
      <c r="H157" s="224">
        <v>18973.566699999999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0">
        <v>100</v>
      </c>
      <c r="E158" s="190"/>
      <c r="F158" s="190">
        <v>20</v>
      </c>
      <c r="G158" s="190">
        <f>D158-F158</f>
        <v>80</v>
      </c>
      <c r="H158" s="224"/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1">
        <v>13</v>
      </c>
      <c r="E159" s="191"/>
      <c r="F159" s="191"/>
      <c r="G159" s="191">
        <f>D159-F159</f>
        <v>13</v>
      </c>
      <c r="H159" s="22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2">
        <f>SUM(D157:D159)</f>
        <v>17600</v>
      </c>
      <c r="E160" s="192">
        <f>SUM(E157:E159)</f>
        <v>7</v>
      </c>
      <c r="F160" s="192">
        <f>SUM(F157:F159)</f>
        <v>17830</v>
      </c>
      <c r="G160" s="192">
        <f>D160-F160</f>
        <v>-230</v>
      </c>
      <c r="H160" s="211">
        <f>SUM(H157:H159)</f>
        <v>18973.566699999999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13"/>
      <c r="G161" s="213"/>
      <c r="H161" s="213"/>
      <c r="I161" s="21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1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48" t="s">
        <v>1</v>
      </c>
      <c r="C163" s="349"/>
      <c r="D163" s="349"/>
      <c r="E163" s="349"/>
      <c r="F163" s="349"/>
      <c r="G163" s="349"/>
      <c r="H163" s="349"/>
      <c r="I163" s="349"/>
      <c r="J163" s="349"/>
      <c r="K163" s="350"/>
      <c r="L163" s="196"/>
      <c r="M163" s="196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43" t="s">
        <v>2</v>
      </c>
      <c r="D165" s="344"/>
      <c r="E165" s="343" t="s">
        <v>58</v>
      </c>
      <c r="F165" s="344"/>
      <c r="G165" s="343" t="s">
        <v>59</v>
      </c>
      <c r="H165" s="344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279" t="s">
        <v>60</v>
      </c>
      <c r="D166" s="289">
        <v>33532</v>
      </c>
      <c r="E166" s="290" t="s">
        <v>5</v>
      </c>
      <c r="F166" s="291">
        <v>20022</v>
      </c>
      <c r="G166" s="282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282" t="s">
        <v>48</v>
      </c>
      <c r="D167" s="292">
        <v>32164</v>
      </c>
      <c r="E167" s="293" t="s">
        <v>49</v>
      </c>
      <c r="F167" s="294">
        <v>8000</v>
      </c>
      <c r="G167" s="282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282"/>
      <c r="D168" s="292"/>
      <c r="E168" s="293" t="s">
        <v>42</v>
      </c>
      <c r="F168" s="294">
        <v>5500</v>
      </c>
      <c r="G168" s="282" t="s">
        <v>50</v>
      </c>
      <c r="H168" s="105">
        <v>4776</v>
      </c>
      <c r="I168" s="86"/>
      <c r="J168" s="86"/>
      <c r="K168" s="54"/>
      <c r="L168" s="197"/>
      <c r="M168" s="197"/>
    </row>
    <row r="169" spans="1:13" ht="14.1" customHeight="1" thickBot="1" x14ac:dyDescent="0.3">
      <c r="B169" s="52"/>
      <c r="C169" s="282"/>
      <c r="D169" s="292"/>
      <c r="E169" s="293"/>
      <c r="F169" s="294"/>
      <c r="G169" s="282" t="s">
        <v>51</v>
      </c>
      <c r="H169" s="105">
        <v>1426</v>
      </c>
      <c r="I169" s="86"/>
      <c r="J169" s="86"/>
      <c r="K169" s="54"/>
      <c r="L169" s="197"/>
      <c r="M169" s="197"/>
    </row>
    <row r="170" spans="1:13" ht="14.1" customHeight="1" thickBot="1" x14ac:dyDescent="0.3">
      <c r="B170" s="52"/>
      <c r="C170" s="55" t="s">
        <v>35</v>
      </c>
      <c r="D170" s="295">
        <f>SUM(D166:D169)</f>
        <v>65696</v>
      </c>
      <c r="E170" s="296" t="s">
        <v>62</v>
      </c>
      <c r="F170" s="295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197"/>
      <c r="M170" s="197"/>
    </row>
    <row r="171" spans="1:13" ht="12.95" customHeight="1" x14ac:dyDescent="0.25">
      <c r="B171" s="52"/>
      <c r="C171" s="264" t="s">
        <v>94</v>
      </c>
      <c r="D171" s="293"/>
      <c r="E171" s="293"/>
      <c r="F171" s="293"/>
      <c r="G171" s="87"/>
      <c r="H171" s="53"/>
      <c r="I171" s="86"/>
      <c r="J171" s="86"/>
      <c r="K171" s="54"/>
      <c r="L171" s="197"/>
      <c r="M171" s="197"/>
    </row>
    <row r="172" spans="1:13" s="6" customFormat="1" ht="12.95" customHeight="1" x14ac:dyDescent="0.25">
      <c r="B172" s="52"/>
      <c r="C172" s="297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45" t="s">
        <v>8</v>
      </c>
      <c r="C174" s="346"/>
      <c r="D174" s="346"/>
      <c r="E174" s="346"/>
      <c r="F174" s="346"/>
      <c r="G174" s="346"/>
      <c r="H174" s="346"/>
      <c r="I174" s="346"/>
      <c r="J174" s="346"/>
      <c r="K174" s="347"/>
      <c r="L174" s="196"/>
      <c r="M174" s="196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02" t="s">
        <v>20</v>
      </c>
      <c r="E176" s="228" t="str">
        <f>F20</f>
        <v>LANDET KVANTUM UKE 51</v>
      </c>
      <c r="F176" s="72" t="str">
        <f>G20</f>
        <v>LANDET KVANTUM T.O.M UKE 51</v>
      </c>
      <c r="G176" s="72" t="str">
        <f>I20</f>
        <v>RESTKVOTER</v>
      </c>
      <c r="H176" s="95" t="str">
        <f>J20</f>
        <v>LANDET KVANTUM T.O.M. UKE 51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33">
        <f>D178+D179+D180+D181</f>
        <v>20022</v>
      </c>
      <c r="E177" s="318">
        <f>E178+E179+E180+E181</f>
        <v>159</v>
      </c>
      <c r="F177" s="318">
        <f>F178+F179+F180+F181</f>
        <v>24582.438600000001</v>
      </c>
      <c r="G177" s="318">
        <f>G178+G179+G180+G181</f>
        <v>-4560.4386000000004</v>
      </c>
      <c r="H177" s="323">
        <f>H178+H179+H180+H181</f>
        <v>26545.897299999997</v>
      </c>
      <c r="I177" s="83"/>
      <c r="J177" s="83"/>
      <c r="K177" s="60"/>
      <c r="L177" s="198"/>
      <c r="M177" s="198"/>
    </row>
    <row r="178" spans="1:13" ht="14.1" customHeight="1" x14ac:dyDescent="0.25">
      <c r="B178" s="52"/>
      <c r="C178" s="305" t="s">
        <v>12</v>
      </c>
      <c r="D178" s="298">
        <v>10966</v>
      </c>
      <c r="E178" s="316">
        <v>138</v>
      </c>
      <c r="F178" s="298">
        <v>15045.4907</v>
      </c>
      <c r="G178" s="316">
        <f t="shared" ref="G178:G183" si="5">D178-F178</f>
        <v>-4079.4907000000003</v>
      </c>
      <c r="H178" s="428">
        <v>15360.7925</v>
      </c>
      <c r="I178" s="83"/>
      <c r="J178" s="83"/>
      <c r="K178" s="60"/>
      <c r="L178" s="198"/>
      <c r="M178" s="198"/>
    </row>
    <row r="179" spans="1:13" ht="14.1" customHeight="1" x14ac:dyDescent="0.25">
      <c r="B179" s="52"/>
      <c r="C179" s="114" t="s">
        <v>11</v>
      </c>
      <c r="D179" s="298">
        <v>2854</v>
      </c>
      <c r="E179" s="316">
        <v>15</v>
      </c>
      <c r="F179" s="298">
        <v>2094.9569000000001</v>
      </c>
      <c r="G179" s="316">
        <f t="shared" si="5"/>
        <v>759.04309999999987</v>
      </c>
      <c r="H179" s="428">
        <v>2948.7633999999998</v>
      </c>
      <c r="I179" s="83"/>
      <c r="J179" s="83"/>
      <c r="K179" s="60"/>
      <c r="L179" s="198"/>
      <c r="M179" s="198"/>
    </row>
    <row r="180" spans="1:13" ht="14.1" customHeight="1" x14ac:dyDescent="0.25">
      <c r="B180" s="52"/>
      <c r="C180" s="114" t="s">
        <v>51</v>
      </c>
      <c r="D180" s="298">
        <v>1426</v>
      </c>
      <c r="E180" s="316">
        <v>6</v>
      </c>
      <c r="F180" s="298">
        <v>2820.5563000000002</v>
      </c>
      <c r="G180" s="316">
        <f t="shared" si="5"/>
        <v>-1394.5563000000002</v>
      </c>
      <c r="H180" s="428">
        <v>3982.0875999999998</v>
      </c>
      <c r="I180" s="83"/>
      <c r="J180" s="83"/>
      <c r="K180" s="60"/>
      <c r="L180" s="198"/>
      <c r="M180" s="198"/>
    </row>
    <row r="181" spans="1:13" ht="14.1" customHeight="1" x14ac:dyDescent="0.25">
      <c r="B181" s="52"/>
      <c r="C181" s="114" t="s">
        <v>50</v>
      </c>
      <c r="D181" s="298">
        <v>4776</v>
      </c>
      <c r="E181" s="316"/>
      <c r="F181" s="298">
        <v>4621.4346999999998</v>
      </c>
      <c r="G181" s="316">
        <f t="shared" si="5"/>
        <v>154.56530000000021</v>
      </c>
      <c r="H181" s="428">
        <v>4254.2538000000004</v>
      </c>
      <c r="I181" s="83"/>
      <c r="J181" s="83"/>
      <c r="K181" s="60"/>
      <c r="L181" s="198"/>
      <c r="M181" s="198"/>
    </row>
    <row r="182" spans="1:13" ht="14.1" customHeight="1" thickBot="1" x14ac:dyDescent="0.3">
      <c r="B182" s="52"/>
      <c r="C182" s="115" t="s">
        <v>42</v>
      </c>
      <c r="D182" s="234">
        <v>5500</v>
      </c>
      <c r="E182" s="317"/>
      <c r="F182" s="234">
        <v>2342.1853999999998</v>
      </c>
      <c r="G182" s="317">
        <f t="shared" si="5"/>
        <v>3157.8146000000002</v>
      </c>
      <c r="H182" s="429">
        <v>4262.2031999999999</v>
      </c>
      <c r="I182" s="83"/>
      <c r="J182" s="83"/>
      <c r="K182" s="60"/>
      <c r="L182" s="198"/>
      <c r="M182" s="198"/>
    </row>
    <row r="183" spans="1:13" ht="14.1" customHeight="1" x14ac:dyDescent="0.25">
      <c r="B183" s="52"/>
      <c r="C183" s="113" t="s">
        <v>17</v>
      </c>
      <c r="D183" s="233">
        <v>8000</v>
      </c>
      <c r="E183" s="318">
        <v>3</v>
      </c>
      <c r="F183" s="318">
        <v>4500.8723</v>
      </c>
      <c r="G183" s="318">
        <f t="shared" si="5"/>
        <v>3499.1277</v>
      </c>
      <c r="H183" s="323">
        <v>5063.8254999999999</v>
      </c>
      <c r="I183" s="83"/>
      <c r="J183" s="83"/>
      <c r="K183" s="60"/>
      <c r="L183" s="198"/>
      <c r="M183" s="198"/>
    </row>
    <row r="184" spans="1:13" ht="14.1" customHeight="1" x14ac:dyDescent="0.25">
      <c r="B184" s="52"/>
      <c r="C184" s="114" t="s">
        <v>33</v>
      </c>
      <c r="D184" s="298"/>
      <c r="E184" s="316"/>
      <c r="F184" s="316">
        <v>1122.2678000000001</v>
      </c>
      <c r="G184" s="316"/>
      <c r="H184" s="321">
        <v>2208</v>
      </c>
      <c r="I184" s="83"/>
      <c r="J184" s="83"/>
      <c r="K184" s="60"/>
      <c r="L184" s="198"/>
      <c r="M184" s="198"/>
    </row>
    <row r="185" spans="1:13" ht="14.1" customHeight="1" thickBot="1" x14ac:dyDescent="0.3">
      <c r="B185" s="52"/>
      <c r="C185" s="116" t="s">
        <v>52</v>
      </c>
      <c r="D185" s="235"/>
      <c r="E185" s="319">
        <f>E183-E184</f>
        <v>3</v>
      </c>
      <c r="F185" s="319">
        <f>F183-F184</f>
        <v>3378.6044999999999</v>
      </c>
      <c r="G185" s="319"/>
      <c r="H185" s="324">
        <f>H183-H184</f>
        <v>2855.8254999999999</v>
      </c>
      <c r="I185" s="86"/>
      <c r="J185" s="86"/>
      <c r="K185" s="60"/>
      <c r="L185" s="198"/>
      <c r="M185" s="198"/>
    </row>
    <row r="186" spans="1:13" ht="14.1" customHeight="1" thickBot="1" x14ac:dyDescent="0.3">
      <c r="B186" s="52"/>
      <c r="C186" s="117" t="s">
        <v>13</v>
      </c>
      <c r="D186" s="299">
        <v>10</v>
      </c>
      <c r="E186" s="320"/>
      <c r="F186" s="320">
        <v>1.5959000000000001</v>
      </c>
      <c r="G186" s="320">
        <f>D186-F186</f>
        <v>8.4040999999999997</v>
      </c>
      <c r="H186" s="325">
        <v>4.6407999999999996</v>
      </c>
      <c r="I186" s="83"/>
      <c r="J186" s="83"/>
      <c r="K186" s="60"/>
      <c r="L186" s="198"/>
      <c r="M186" s="198"/>
    </row>
    <row r="187" spans="1:13" ht="14.1" customHeight="1" thickBot="1" x14ac:dyDescent="0.3">
      <c r="B187" s="52"/>
      <c r="C187" s="115" t="s">
        <v>53</v>
      </c>
      <c r="D187" s="234"/>
      <c r="E187" s="317"/>
      <c r="F187" s="317">
        <v>126</v>
      </c>
      <c r="G187" s="317">
        <f>D187-F187</f>
        <v>-126</v>
      </c>
      <c r="H187" s="322">
        <v>98</v>
      </c>
      <c r="I187" s="83"/>
      <c r="J187" s="83"/>
      <c r="K187" s="60"/>
      <c r="L187" s="198"/>
      <c r="M187" s="198"/>
    </row>
    <row r="188" spans="1:13" ht="16.5" thickBot="1" x14ac:dyDescent="0.3">
      <c r="A188" s="3"/>
      <c r="B188" s="30"/>
      <c r="C188" s="118" t="s">
        <v>9</v>
      </c>
      <c r="D188" s="193">
        <f>D177+D182+D183+D186</f>
        <v>33532</v>
      </c>
      <c r="E188" s="200">
        <f>E177+E182+E183+E186+E187</f>
        <v>162</v>
      </c>
      <c r="F188" s="204">
        <f>F177+F182+F183+F186+F187</f>
        <v>31553.092199999999</v>
      </c>
      <c r="G188" s="204">
        <f>G177+G182+G183+G186+G187</f>
        <v>1978.9078</v>
      </c>
      <c r="H188" s="201">
        <f>H177+H182+H183+H186+H187</f>
        <v>35974.566800000001</v>
      </c>
      <c r="I188" s="184"/>
      <c r="J188" s="184"/>
      <c r="K188" s="60"/>
      <c r="L188" s="198"/>
      <c r="M188" s="198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48" t="s">
        <v>1</v>
      </c>
      <c r="C193" s="349"/>
      <c r="D193" s="349"/>
      <c r="E193" s="349"/>
      <c r="F193" s="349"/>
      <c r="G193" s="349"/>
      <c r="H193" s="349"/>
      <c r="I193" s="349"/>
      <c r="J193" s="349"/>
      <c r="K193" s="350"/>
      <c r="L193" s="196"/>
      <c r="M193" s="196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43" t="s">
        <v>2</v>
      </c>
      <c r="D195" s="344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279" t="s">
        <v>75</v>
      </c>
      <c r="D196" s="280">
        <v>6025</v>
      </c>
      <c r="E196" s="300"/>
      <c r="F196" s="249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282" t="s">
        <v>76</v>
      </c>
      <c r="D197" s="283">
        <v>31282</v>
      </c>
      <c r="E197" s="300"/>
      <c r="F197" s="249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284" t="s">
        <v>32</v>
      </c>
      <c r="D198" s="283">
        <v>382</v>
      </c>
      <c r="E198" s="300"/>
      <c r="F198" s="249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285" t="s">
        <v>35</v>
      </c>
      <c r="D199" s="286">
        <f>SUM(D196:D198)</f>
        <v>37689</v>
      </c>
      <c r="E199" s="300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01" t="s">
        <v>84</v>
      </c>
      <c r="D200" s="293"/>
      <c r="E200" s="293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297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297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45" t="s">
        <v>8</v>
      </c>
      <c r="C203" s="346"/>
      <c r="D203" s="346"/>
      <c r="E203" s="346"/>
      <c r="F203" s="346"/>
      <c r="G203" s="346"/>
      <c r="H203" s="346"/>
      <c r="I203" s="346"/>
      <c r="J203" s="346"/>
      <c r="K203" s="347"/>
      <c r="L203" s="196"/>
      <c r="M203" s="196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51</v>
      </c>
      <c r="F205" s="72" t="str">
        <f>G20</f>
        <v>LANDET KVANTUM T.O.M UKE 51</v>
      </c>
      <c r="G205" s="72" t="str">
        <f>I20</f>
        <v>RESTKVOTER</v>
      </c>
      <c r="H205" s="95" t="str">
        <f>J20</f>
        <v>LANDET KVANTUM T.O.M. UKE 51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0"/>
      <c r="E206" s="190">
        <v>9</v>
      </c>
      <c r="F206" s="190">
        <v>1272.6794</v>
      </c>
      <c r="G206" s="190"/>
      <c r="H206" s="190">
        <v>1412.752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0"/>
      <c r="E207" s="190">
        <v>12</v>
      </c>
      <c r="F207" s="190">
        <v>4202.9277000000002</v>
      </c>
      <c r="G207" s="190"/>
      <c r="H207" s="190">
        <v>3854.9223999999999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1"/>
      <c r="E208" s="191"/>
      <c r="F208" s="190"/>
      <c r="G208" s="191"/>
      <c r="H208" s="225">
        <v>9.9589999999999996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1"/>
      <c r="E209" s="191"/>
      <c r="F209" s="191">
        <v>73</v>
      </c>
      <c r="G209" s="191"/>
      <c r="H209" s="225">
        <v>38</v>
      </c>
      <c r="I209" s="93"/>
      <c r="J209" s="93"/>
      <c r="K209" s="94"/>
      <c r="L209" s="199"/>
      <c r="M209" s="199"/>
    </row>
    <row r="210" spans="2:13" ht="16.5" thickBot="1" x14ac:dyDescent="0.3">
      <c r="B210" s="85"/>
      <c r="C210" s="118" t="s">
        <v>57</v>
      </c>
      <c r="D210" s="192">
        <v>6025</v>
      </c>
      <c r="E210" s="192">
        <f>SUM(E206:E209)</f>
        <v>21</v>
      </c>
      <c r="F210" s="192">
        <f>SUM(F206:F209)</f>
        <v>5548.6071000000002</v>
      </c>
      <c r="G210" s="192">
        <f>D210-F210</f>
        <v>476.39289999999983</v>
      </c>
      <c r="H210" s="211">
        <f>H206+H207+H208+H209</f>
        <v>5315.6333999999997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51
&amp;"-,Normal"&amp;11(iht. motatte landings- og sluttsedler fra fiskesalgslagene; alle tallstørrelser i hele tonn)&amp;R27.12.2016
</oddHeader>
    <oddFooter>&amp;LFiskeridirektoratet&amp;CReguleringsseksjonen&amp;RSynnøve Liabø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UKE_51_2016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2016-11-08T10:08:54Z</cp:lastPrinted>
  <dcterms:created xsi:type="dcterms:W3CDTF">2011-07-06T12:13:20Z</dcterms:created>
  <dcterms:modified xsi:type="dcterms:W3CDTF">2016-12-27T13:40:04Z</dcterms:modified>
</cp:coreProperties>
</file>