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43\"/>
    </mc:Choice>
  </mc:AlternateContent>
  <bookViews>
    <workbookView xWindow="0" yWindow="0" windowWidth="23040" windowHeight="10848" tabRatio="413"/>
  </bookViews>
  <sheets>
    <sheet name="UKE_43_2018" sheetId="1" r:id="rId1"/>
  </sheets>
  <definedNames>
    <definedName name="Z_14D440E4_F18A_4F78_9989_38C1B133222D_.wvu.Cols" localSheetId="0" hidden="1">UKE_43_2018!#REF!</definedName>
    <definedName name="Z_14D440E4_F18A_4F78_9989_38C1B133222D_.wvu.PrintArea" localSheetId="0" hidden="1">UKE_43_2018!$B$1:$M$247</definedName>
    <definedName name="Z_14D440E4_F18A_4F78_9989_38C1B133222D_.wvu.Rows" localSheetId="0" hidden="1">UKE_43_2018!$359:$1048576,UKE_43_2018!$248:$358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43" i="1" l="1"/>
  <c r="G33" i="1"/>
  <c r="F33" i="1"/>
  <c r="F37" i="1"/>
  <c r="I243" i="1" l="1"/>
  <c r="F25" i="1" l="1"/>
  <c r="G30" i="1" l="1"/>
  <c r="F30" i="1" s="1"/>
  <c r="F62" i="1" l="1"/>
  <c r="F68" i="1" s="1"/>
  <c r="G34" i="1"/>
  <c r="F34" i="1" s="1"/>
  <c r="D68" i="1" l="1"/>
  <c r="G133" i="1" l="1"/>
  <c r="F133" i="1"/>
  <c r="I133" i="1"/>
  <c r="G179" i="1" l="1"/>
  <c r="F179" i="1"/>
  <c r="F240" i="1"/>
  <c r="G126" i="1" l="1"/>
  <c r="G125" i="1" s="1"/>
  <c r="H138" i="1" l="1"/>
  <c r="G25" i="1"/>
  <c r="G32" i="1"/>
  <c r="J32" i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D25" i="1"/>
  <c r="E24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  <c r="F32" i="1"/>
  <c r="F24" i="1" s="1"/>
  <c r="F42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<sst xmlns="http://schemas.openxmlformats.org/spreadsheetml/2006/main" count="256" uniqueCount="129">
  <si>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</si>
  <si>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</si>
  <si>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</si>
  <si>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</si>
  <si>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</si>
  <si>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</si>
  <si>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</si>
  <si>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</si>
  <si>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</si>
  <si>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</si>
  <si>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</si>
  <si>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</si>
  <si>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</si>
  <si>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</si>
  <si>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</si>
  <si>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</si>
  <si>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</si>
  <si>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</si>
  <si>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</si>
  <si>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</si>
  <si>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</si>
  <si>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</si>
  <si>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</si>
  <si>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</si>
  <si>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</si>
  <si>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</si>
  <si>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</si>
  <si>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</si>
  <si>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</si>
  <si>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</si>
  <si>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</si>
  <si>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</si>
  <si>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</si>
  <si>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</si>
  <si>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</si>
  <si>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</si>
  <si>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</si>
  <si>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</si>
  <si>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</si>
  <si>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</si>
  <si>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</si>
  <si>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</si>
  <si>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</si>
  <si>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</si>
  <si>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</si>
  <si>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</si>
  <si>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</si>
  <si>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</si>
  <si>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</si>
  <si>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</si>
  <si>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</si>
  <si>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</si>
  <si>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</si>
  <si>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</si>
  <si>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</si>
  <si>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</si>
  <si>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</si>
  <si>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</si>
  <si>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</si>
  <si>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</si>
  <si>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</si>
  <si>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</si>
  <si>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</si>
  <si>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</si>
  <si>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</si>
  <si>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</si>
  <si>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</si>
  <si>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</si>
  <si>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</si>
  <si>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</si>
  <si>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</si>
  <si>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</si>
  <si>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</si>
  <si>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</si>
  <si>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</si>
  <si>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</si>
  <si>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</si>
  <si>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</si>
  <si>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</si>
  <si>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</si>
  <si>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</si>
  <si>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</si>
  <si>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</si>
  <si>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</si>
  <si>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</si>
  <si>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</si>
  <si>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</si>
  <si>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</si>
  <si>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</si>
  <si>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</si>
  <si>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</si>
  <si>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</si>
  <si>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</si>
  <si>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</si>
  <si>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</si>
  <si>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</si>
  <si>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</si>
  <si>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</si>
  <si>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</si>
  <si>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</si>
  <si>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</si>
  <si>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</si>
  <si>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</si>
  <si>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</si>
  <si>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</si>
  <si>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</si>
  <si>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</si>
  <si>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</si>
  <si>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</si>
  <si>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</si>
  <si>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</si>
  <si>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</si>
  <si>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</si>
  <si>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</si>
  <si>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</si>
  <si>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</si>
  <si>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</si>
  <si>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</si>
  <si>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</si>
  <si>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</si>
  <si>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</si>
  <si>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>Periodekvotene utgjør 7750 tonn og avsetning til bifangst 269 tonn</t>
    </r>
  </si>
  <si>
    <r>
      <t xml:space="preserve">2 </t>
    </r>
    <r>
      <rPr>
        <sz val="9"/>
        <color theme="1"/>
        <rFont val="Calibri"/>
        <family val="2"/>
      </rPr>
      <t>Registrert rekreasjonsfiske utgjør 63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</si>
  <si>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</t>
    </r>
  </si>
  <si>
    <t>LANDET KVANTUM UKE 43</t>
  </si>
  <si>
    <t>LANDET KVANTUM T.O.M UKE 43</t>
  </si>
  <si>
    <t>LANDET KVANTUM T.O.M. UKE 43 2017</t>
  </si>
  <si>
    <r>
      <t xml:space="preserve">3 </t>
    </r>
    <r>
      <rPr>
        <sz val="9"/>
        <color theme="1"/>
        <rFont val="Calibri"/>
        <family val="2"/>
      </rPr>
      <t>Registrert rekreasjonsfiske utgjør 1 559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</si>
  <si>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405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</si>
</sst>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4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60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4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88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6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7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8" xfId="0" applyNumberFormat="1" applyFont="1" applyFill="1" applyBorder="1" applyAlignment="1">
      <alignment vertical="center" wrapText="1"/>
    </xf>
    <xf numFmtId="3" fontId="43" fillId="0" borderId="91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5" fillId="0" borderId="93" xfId="0" applyNumberFormat="1" applyFont="1" applyFill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11" fillId="0" borderId="94" xfId="0" applyNumberFormat="1" applyFont="1" applyFill="1" applyBorder="1" applyAlignment="1">
      <alignment vertical="center" wrapText="1"/>
    </xf>
    <xf numFmtId="3" fontId="11" fillId="0" borderId="96" xfId="0" applyNumberFormat="1" applyFont="1" applyFill="1" applyBorder="1" applyAlignment="1">
      <alignment vertical="center" wrapText="1"/>
    </xf>
    <xf numFmtId="3" fontId="23" fillId="0" borderId="98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99" xfId="0" applyNumberFormat="1" applyFont="1" applyFill="1" applyBorder="1" applyAlignment="1">
      <alignment vertical="center" wrapText="1"/>
    </xf>
    <xf numFmtId="3" fontId="23" fillId="0" borderId="97" xfId="0" applyNumberFormat="1" applyFont="1" applyFill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3" xfId="1" applyNumberFormat="1" applyFont="1" applyFill="1" applyBorder="1" applyAlignment="1">
      <alignment horizontal="right" vertical="center"/>
    </xf>
    <xf numFmtId="3" fontId="22" fillId="0" borderId="9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topLeftCell="A28" zoomScale="90" zoomScaleNormal="115" zoomScalePageLayoutView="90" workbookViewId="0">
      <selection activeCell="G39" sqref="G39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8.6640625" style="5" customWidth="1"/>
    <col min="8" max="8" width="18.33203125" style="5" customWidth="1"/>
    <col min="9" max="9" width="17.88671875" style="71" customWidth="1"/>
    <col min="10" max="10" width="18.3320312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59" t="s">
        <v>117</v>
      </c>
      <c r="C2" s="460"/>
      <c r="D2" s="460"/>
      <c r="E2" s="460"/>
      <c r="F2" s="460"/>
      <c r="G2" s="460"/>
      <c r="H2" s="460"/>
      <c r="I2" s="460"/>
      <c r="J2" s="460"/>
      <c r="K2" s="461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50"/>
      <c r="C7" s="451"/>
      <c r="D7" s="451"/>
      <c r="E7" s="451"/>
      <c r="F7" s="451"/>
      <c r="G7" s="451"/>
      <c r="H7" s="451"/>
      <c r="I7" s="451"/>
      <c r="J7" s="451"/>
      <c r="K7" s="452"/>
      <c r="L7" s="205"/>
      <c r="M7" s="205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41" t="s">
        <v>2</v>
      </c>
      <c r="D9" s="442"/>
      <c r="E9" s="441" t="s">
        <v>20</v>
      </c>
      <c r="F9" s="442"/>
      <c r="G9" s="441" t="s">
        <v>21</v>
      </c>
      <c r="H9" s="442"/>
      <c r="I9" s="157"/>
      <c r="J9" s="157"/>
      <c r="K9" s="116"/>
      <c r="L9" s="137"/>
      <c r="M9" s="137"/>
    </row>
    <row r="10" spans="2:13" ht="14.1" customHeight="1" x14ac:dyDescent="0.3">
      <c r="B10" s="120"/>
      <c r="C10" s="165"/>
      <c r="D10" s="165"/>
      <c r="E10" s="165" t="s">
        <v>5</v>
      </c>
      <c r="F10" s="240">
        <v>109874</v>
      </c>
      <c r="G10" s="166" t="s">
        <v>25</v>
      </c>
      <c r="H10" s="240">
        <v>28576</v>
      </c>
      <c r="I10" s="167"/>
      <c r="J10" s="167"/>
      <c r="K10" s="116"/>
      <c r="L10" s="137"/>
      <c r="M10" s="137"/>
    </row>
    <row r="11" spans="2:13" ht="15.75" customHeight="1" x14ac:dyDescent="0.3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3">
      <c r="B12" s="120"/>
      <c r="C12" s="166" t="s">
        <v>3</v>
      </c>
      <c r="D12" s="170">
        <v>338159</v>
      </c>
      <c r="E12" s="166" t="s">
        <v>101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5">
      <c r="B13" s="120"/>
      <c r="C13" s="166" t="s">
        <v>102</v>
      </c>
      <c r="D13" s="170">
        <v>107682</v>
      </c>
      <c r="E13" s="235"/>
      <c r="F13" s="236"/>
      <c r="G13" s="168" t="s">
        <v>15</v>
      </c>
      <c r="H13" s="241">
        <v>19300</v>
      </c>
      <c r="I13" s="167"/>
      <c r="J13" s="167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3">
      <c r="B15" s="123"/>
      <c r="C15" s="387" t="s">
        <v>103</v>
      </c>
      <c r="D15" s="311"/>
      <c r="E15" s="311"/>
      <c r="F15" s="311"/>
      <c r="G15" s="311"/>
      <c r="H15" s="169"/>
      <c r="I15" s="169"/>
      <c r="J15" s="169"/>
      <c r="K15" s="125"/>
      <c r="L15" s="124"/>
      <c r="M15" s="124"/>
    </row>
    <row r="16" spans="2:13" s="16" customFormat="1" ht="12" customHeight="1" x14ac:dyDescent="0.3">
      <c r="B16" s="123"/>
      <c r="C16" s="311" t="s">
        <v>104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5">
      <c r="B17" s="126"/>
      <c r="C17" s="169" t="s">
        <v>90</v>
      </c>
      <c r="D17" s="234"/>
      <c r="E17" s="234"/>
      <c r="F17" s="234"/>
      <c r="G17" s="234"/>
      <c r="H17" s="234"/>
      <c r="I17" s="234"/>
      <c r="J17" s="199"/>
      <c r="K17" s="128"/>
      <c r="L17" s="119"/>
      <c r="M17" s="119"/>
    </row>
    <row r="18" spans="1:13" ht="21.75" customHeight="1" x14ac:dyDescent="0.3">
      <c r="B18" s="443" t="s">
        <v>8</v>
      </c>
      <c r="C18" s="444"/>
      <c r="D18" s="444"/>
      <c r="E18" s="444"/>
      <c r="F18" s="444"/>
      <c r="G18" s="444"/>
      <c r="H18" s="444"/>
      <c r="I18" s="444"/>
      <c r="J18" s="444"/>
      <c r="K18" s="445"/>
      <c r="L18" s="205"/>
      <c r="M18" s="205"/>
    </row>
    <row r="19" spans="1:13" ht="12" customHeight="1" thickBot="1" x14ac:dyDescent="0.35">
      <c r="B19" s="120"/>
      <c r="C19" s="23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79" t="s">
        <v>19</v>
      </c>
      <c r="D20" s="325" t="s">
        <v>76</v>
      </c>
      <c r="E20" s="325" t="s">
        <v>73</v>
      </c>
      <c r="F20" s="325" t="s">
        <v>124</v>
      </c>
      <c r="G20" s="325" t="s">
        <v>125</v>
      </c>
      <c r="H20" s="326" t="s">
        <v>74</v>
      </c>
      <c r="I20" s="326" t="s">
        <v>63</v>
      </c>
      <c r="J20" s="327" t="s">
        <v>126</v>
      </c>
      <c r="K20" s="117"/>
      <c r="L20" s="4"/>
      <c r="M20" s="4"/>
    </row>
    <row r="21" spans="1:13" ht="14.1" customHeight="1" x14ac:dyDescent="0.3">
      <c r="B21" s="120"/>
      <c r="C21" s="257" t="s">
        <v>16</v>
      </c>
      <c r="D21" s="312">
        <f>D23+D22</f>
        <v>109874</v>
      </c>
      <c r="E21" s="328">
        <f>E22+E23</f>
        <v>111338</v>
      </c>
      <c r="F21" s="328">
        <f>F23+F22</f>
        <v>764.20100000000002</v>
      </c>
      <c r="G21" s="328">
        <f>G22+G23</f>
        <v>78569.895499999999</v>
      </c>
      <c r="H21" s="328"/>
      <c r="I21" s="328">
        <f>I23+I22</f>
        <v>32768.104499999994</v>
      </c>
      <c r="J21" s="329">
        <f>J23+J22</f>
        <v>96338.466799999995</v>
      </c>
      <c r="K21" s="129"/>
      <c r="L21" s="157"/>
      <c r="M21" s="157"/>
    </row>
    <row r="22" spans="1:13" ht="14.1" customHeight="1" x14ac:dyDescent="0.3">
      <c r="B22" s="120"/>
      <c r="C22" s="258" t="s">
        <v>12</v>
      </c>
      <c r="D22" s="313">
        <v>109124</v>
      </c>
      <c r="E22" s="330">
        <v>110588</v>
      </c>
      <c r="F22" s="330">
        <v>764.20100000000002</v>
      </c>
      <c r="G22" s="330">
        <v>77923.067200000005</v>
      </c>
      <c r="H22" s="330"/>
      <c r="I22" s="330">
        <f>E22-G22</f>
        <v>32664.932799999995</v>
      </c>
      <c r="J22" s="331">
        <v>95759.538199999995</v>
      </c>
      <c r="K22" s="129"/>
      <c r="L22" s="157"/>
      <c r="M22" s="157"/>
    </row>
    <row r="23" spans="1:13" ht="14.1" customHeight="1" thickBot="1" x14ac:dyDescent="0.35">
      <c r="B23" s="120"/>
      <c r="C23" s="259" t="s">
        <v>11</v>
      </c>
      <c r="D23" s="324">
        <v>750</v>
      </c>
      <c r="E23" s="332">
        <v>750</v>
      </c>
      <c r="F23" s="332"/>
      <c r="G23" s="332">
        <v>646.82830000000001</v>
      </c>
      <c r="H23" s="332"/>
      <c r="I23" s="330">
        <f>E23-G23</f>
        <v>103.17169999999999</v>
      </c>
      <c r="J23" s="331">
        <v>578.92859999999996</v>
      </c>
      <c r="K23" s="129"/>
      <c r="L23" s="157"/>
      <c r="M23" s="157"/>
    </row>
    <row r="24" spans="1:13" ht="14.1" customHeight="1" x14ac:dyDescent="0.3">
      <c r="B24" s="120"/>
      <c r="C24" s="257" t="s">
        <v>17</v>
      </c>
      <c r="D24" s="312">
        <f>D32+D31+D25</f>
        <v>228341</v>
      </c>
      <c r="E24" s="328">
        <f>E25+E31+E32</f>
        <v>226650</v>
      </c>
      <c r="F24" s="328">
        <f>F32+F31+F25</f>
        <v>1353.5079000000001</v>
      </c>
      <c r="G24" s="328">
        <f>G25+G31+G32</f>
        <v>221348.67610000001</v>
      </c>
      <c r="H24" s="328"/>
      <c r="I24" s="328">
        <f>I25+I31+I32</f>
        <v>5301.3238999999994</v>
      </c>
      <c r="J24" s="329">
        <f>J25+J31+J32</f>
        <v>252772.89074999999</v>
      </c>
      <c r="K24" s="129"/>
      <c r="L24" s="157"/>
      <c r="M24" s="157"/>
    </row>
    <row r="25" spans="1:13" ht="15" customHeight="1" x14ac:dyDescent="0.3">
      <c r="A25" s="21"/>
      <c r="B25" s="130"/>
      <c r="C25" s="264" t="s">
        <v>91</v>
      </c>
      <c r="D25" s="314">
        <f>D26+D27+D28+D29+D30</f>
        <v>178564</v>
      </c>
      <c r="E25" s="334">
        <f>E26+E27+E28+E29+E30</f>
        <v>180746</v>
      </c>
      <c r="F25" s="334">
        <f>F26+F27+F28+F29</f>
        <v>857.00040000000001</v>
      </c>
      <c r="G25" s="334">
        <f>G26+G27+G28+G29</f>
        <v>174507.19690000001</v>
      </c>
      <c r="H25" s="334"/>
      <c r="I25" s="334">
        <f>I26+I27+I28+I29+I30</f>
        <v>6238.803100000001</v>
      </c>
      <c r="J25" s="335">
        <f>J26+J27+J28+J29+J30</f>
        <v>199272.42604999998</v>
      </c>
      <c r="K25" s="129"/>
      <c r="L25" s="157"/>
      <c r="M25" s="157"/>
    </row>
    <row r="26" spans="1:13" ht="14.1" customHeight="1" x14ac:dyDescent="0.3">
      <c r="A26" s="22"/>
      <c r="B26" s="131"/>
      <c r="C26" s="263" t="s">
        <v>22</v>
      </c>
      <c r="D26" s="315">
        <v>45392</v>
      </c>
      <c r="E26" s="336">
        <v>49760</v>
      </c>
      <c r="F26" s="336">
        <v>180.6917</v>
      </c>
      <c r="G26" s="336">
        <v>51666.380799999999</v>
      </c>
      <c r="H26" s="336">
        <v>1549</v>
      </c>
      <c r="I26" s="336">
        <f>E26-G26+H26</f>
        <v>-357.380799999999</v>
      </c>
      <c r="J26" s="337">
        <v>50195.365299999998</v>
      </c>
      <c r="K26" s="129"/>
      <c r="L26" s="157"/>
      <c r="M26" s="157"/>
    </row>
    <row r="27" spans="1:13" ht="14.1" customHeight="1" x14ac:dyDescent="0.3">
      <c r="A27" s="22"/>
      <c r="B27" s="131"/>
      <c r="C27" s="263" t="s">
        <v>59</v>
      </c>
      <c r="D27" s="315">
        <v>44493</v>
      </c>
      <c r="E27" s="336">
        <v>44908</v>
      </c>
      <c r="F27" s="336">
        <v>440.88479999999998</v>
      </c>
      <c r="G27" s="336">
        <v>48984.327599999997</v>
      </c>
      <c r="H27" s="336">
        <v>2765</v>
      </c>
      <c r="I27" s="336">
        <f>E27-G27+H27</f>
        <v>-1311.3275999999969</v>
      </c>
      <c r="J27" s="337">
        <v>53561.595399999998</v>
      </c>
      <c r="K27" s="129"/>
      <c r="L27" s="157"/>
      <c r="M27" s="157"/>
    </row>
    <row r="28" spans="1:13" ht="14.1" customHeight="1" x14ac:dyDescent="0.3">
      <c r="A28" s="22"/>
      <c r="B28" s="131"/>
      <c r="C28" s="263" t="s">
        <v>60</v>
      </c>
      <c r="D28" s="315">
        <v>42834</v>
      </c>
      <c r="E28" s="336">
        <v>41844</v>
      </c>
      <c r="F28" s="336">
        <v>200.06100000000001</v>
      </c>
      <c r="G28" s="336">
        <v>43583.796600000001</v>
      </c>
      <c r="H28" s="336">
        <v>3465</v>
      </c>
      <c r="I28" s="336">
        <f>E28-G28+H28</f>
        <v>1725.2033999999985</v>
      </c>
      <c r="J28" s="337">
        <v>58243.955049999997</v>
      </c>
      <c r="K28" s="129"/>
      <c r="L28" s="157"/>
      <c r="M28" s="157"/>
    </row>
    <row r="29" spans="1:13" ht="14.1" customHeight="1" x14ac:dyDescent="0.3">
      <c r="A29" s="22"/>
      <c r="B29" s="131"/>
      <c r="C29" s="263" t="s">
        <v>92</v>
      </c>
      <c r="D29" s="315">
        <v>28645</v>
      </c>
      <c r="E29" s="336">
        <v>27034</v>
      </c>
      <c r="F29" s="336">
        <v>35.362900000000003</v>
      </c>
      <c r="G29" s="336">
        <v>30272.691900000002</v>
      </c>
      <c r="H29" s="336">
        <v>2752</v>
      </c>
      <c r="I29" s="336">
        <f>E29-G29+H29</f>
        <v>-486.69190000000162</v>
      </c>
      <c r="J29" s="337">
        <v>37271.510300000002</v>
      </c>
      <c r="K29" s="129"/>
      <c r="L29" s="157"/>
      <c r="M29" s="157"/>
    </row>
    <row r="30" spans="1:13" ht="14.1" customHeight="1" x14ac:dyDescent="0.3">
      <c r="A30" s="22"/>
      <c r="B30" s="131"/>
      <c r="C30" s="263" t="s">
        <v>93</v>
      </c>
      <c r="D30" s="315">
        <v>17200</v>
      </c>
      <c r="E30" s="336">
        <v>17200</v>
      </c>
      <c r="F30" s="336">
        <f>G30-9794</f>
        <v>737</v>
      </c>
      <c r="G30" s="336">
        <f>SUM(H26:H29)</f>
        <v>10531</v>
      </c>
      <c r="H30" s="336"/>
      <c r="I30" s="336">
        <f>E30-G30</f>
        <v>6669</v>
      </c>
      <c r="J30" s="337"/>
      <c r="K30" s="129"/>
      <c r="L30" s="157"/>
      <c r="M30" s="157"/>
    </row>
    <row r="31" spans="1:13" ht="14.1" customHeight="1" x14ac:dyDescent="0.3">
      <c r="A31" s="23"/>
      <c r="B31" s="130"/>
      <c r="C31" s="264" t="s">
        <v>18</v>
      </c>
      <c r="D31" s="314">
        <v>28576</v>
      </c>
      <c r="E31" s="334">
        <v>29602</v>
      </c>
      <c r="F31" s="334">
        <v>456.62430000000001</v>
      </c>
      <c r="G31" s="334">
        <v>20530.9159</v>
      </c>
      <c r="H31" s="392"/>
      <c r="I31" s="392">
        <f>E31-G31</f>
        <v>9071.0841</v>
      </c>
      <c r="J31" s="408">
        <v>23723.447499999998</v>
      </c>
      <c r="K31" s="129"/>
      <c r="L31" s="157"/>
      <c r="M31" s="157"/>
    </row>
    <row r="32" spans="1:13" ht="14.1" customHeight="1" x14ac:dyDescent="0.3">
      <c r="A32" s="23"/>
      <c r="B32" s="130"/>
      <c r="C32" s="264" t="s">
        <v>94</v>
      </c>
      <c r="D32" s="314">
        <f>D33+D34</f>
        <v>21201</v>
      </c>
      <c r="E32" s="334">
        <f>E34+E33</f>
        <v>16302</v>
      </c>
      <c r="F32" s="334">
        <f>F33</f>
        <v>39.883200000000002</v>
      </c>
      <c r="G32" s="334">
        <f>G33</f>
        <v>26310.563300000002</v>
      </c>
      <c r="H32" s="336"/>
      <c r="I32" s="392">
        <f>I33+I34</f>
        <v>-10008.563300000002</v>
      </c>
      <c r="J32" s="408">
        <f>J33</f>
        <v>29777.017199999998</v>
      </c>
      <c r="K32" s="129"/>
      <c r="L32" s="157"/>
      <c r="M32" s="157"/>
    </row>
    <row r="33" spans="1:13" ht="14.1" customHeight="1" x14ac:dyDescent="0.3">
      <c r="A33" s="22"/>
      <c r="B33" s="131"/>
      <c r="C33" s="263" t="s">
        <v>10</v>
      </c>
      <c r="D33" s="315">
        <v>19101</v>
      </c>
      <c r="E33" s="336">
        <v>14202</v>
      </c>
      <c r="F33" s="336">
        <f>39.8832-F37</f>
        <v>39.883200000000002</v>
      </c>
      <c r="G33" s="336">
        <f>32400.5633-G37</f>
        <v>26310.563300000002</v>
      </c>
      <c r="H33" s="336">
        <v>709</v>
      </c>
      <c r="I33" s="336">
        <f>E33-G33+H33</f>
        <v>-11399.563300000002</v>
      </c>
      <c r="J33" s="337">
        <v>29777.017199999998</v>
      </c>
      <c r="K33" s="129"/>
      <c r="L33" s="157"/>
      <c r="M33" s="157"/>
    </row>
    <row r="34" spans="1:13" ht="14.1" customHeight="1" thickBot="1" x14ac:dyDescent="0.35">
      <c r="A34" s="22"/>
      <c r="B34" s="131"/>
      <c r="C34" s="338" t="s">
        <v>95</v>
      </c>
      <c r="D34" s="316">
        <v>2100</v>
      </c>
      <c r="E34" s="339">
        <v>2100</v>
      </c>
      <c r="F34" s="339">
        <f>G34-679</f>
        <v>30</v>
      </c>
      <c r="G34" s="339">
        <f>H33</f>
        <v>709</v>
      </c>
      <c r="H34" s="339"/>
      <c r="I34" s="339">
        <f>E34-G34</f>
        <v>1391</v>
      </c>
      <c r="J34" s="340"/>
      <c r="K34" s="129"/>
      <c r="L34" s="157"/>
      <c r="M34" s="157"/>
    </row>
    <row r="35" spans="1:13" ht="15.75" customHeight="1" thickBot="1" x14ac:dyDescent="0.35">
      <c r="B35" s="120"/>
      <c r="C35" s="174" t="s">
        <v>77</v>
      </c>
      <c r="D35" s="385">
        <v>4000</v>
      </c>
      <c r="E35" s="341">
        <v>4000</v>
      </c>
      <c r="F35" s="341"/>
      <c r="G35" s="341">
        <v>4392.3491999999997</v>
      </c>
      <c r="H35" s="341"/>
      <c r="I35" s="368">
        <f t="shared" ref="I35:I41" si="0">E35-G35</f>
        <v>-392.34919999999966</v>
      </c>
      <c r="J35" s="369">
        <v>3295.7561500000002</v>
      </c>
      <c r="K35" s="129"/>
      <c r="L35" s="157"/>
      <c r="M35" s="157"/>
    </row>
    <row r="36" spans="1:13" ht="14.1" customHeight="1" thickBot="1" x14ac:dyDescent="0.35">
      <c r="B36" s="120"/>
      <c r="C36" s="174" t="s">
        <v>13</v>
      </c>
      <c r="D36" s="317">
        <v>703</v>
      </c>
      <c r="E36" s="318">
        <v>703</v>
      </c>
      <c r="F36" s="318"/>
      <c r="G36" s="318">
        <v>802.81190000000004</v>
      </c>
      <c r="H36" s="318"/>
      <c r="I36" s="368">
        <f t="shared" si="0"/>
        <v>-99.811900000000037</v>
      </c>
      <c r="J36" s="409">
        <v>422.41579999999999</v>
      </c>
      <c r="K36" s="129"/>
      <c r="L36" s="157"/>
      <c r="M36" s="157"/>
    </row>
    <row r="37" spans="1:13" ht="17.25" customHeight="1" thickBot="1" x14ac:dyDescent="0.35">
      <c r="B37" s="120"/>
      <c r="C37" s="174" t="s">
        <v>78</v>
      </c>
      <c r="D37" s="317">
        <v>3000</v>
      </c>
      <c r="E37" s="318">
        <v>3000</v>
      </c>
      <c r="F37" s="318">
        <f>G37-6090</f>
        <v>0</v>
      </c>
      <c r="G37" s="318">
        <v>6090</v>
      </c>
      <c r="H37" s="367"/>
      <c r="I37" s="368">
        <f t="shared" si="0"/>
        <v>-3090</v>
      </c>
      <c r="J37" s="409"/>
      <c r="K37" s="129"/>
      <c r="L37" s="157"/>
      <c r="M37" s="157"/>
    </row>
    <row r="38" spans="1:13" ht="17.25" customHeight="1" thickBot="1" x14ac:dyDescent="0.35">
      <c r="B38" s="120"/>
      <c r="C38" s="174" t="s">
        <v>66</v>
      </c>
      <c r="D38" s="317">
        <v>7000</v>
      </c>
      <c r="E38" s="318">
        <v>7000</v>
      </c>
      <c r="F38" s="318">
        <v>1.5736000000000001</v>
      </c>
      <c r="G38" s="318">
        <v>7000</v>
      </c>
      <c r="H38" s="318"/>
      <c r="I38" s="368">
        <f t="shared" si="0"/>
        <v>0</v>
      </c>
      <c r="J38" s="409">
        <v>7000</v>
      </c>
      <c r="K38" s="129"/>
      <c r="L38" s="157"/>
      <c r="M38" s="157"/>
    </row>
    <row r="39" spans="1:13" ht="17.25" customHeight="1" thickBot="1" x14ac:dyDescent="0.35">
      <c r="B39" s="120"/>
      <c r="C39" s="174" t="s">
        <v>84</v>
      </c>
      <c r="D39" s="317">
        <v>3000</v>
      </c>
      <c r="E39" s="318">
        <v>3000</v>
      </c>
      <c r="F39" s="318">
        <v>23.63</v>
      </c>
      <c r="G39" s="318">
        <v>1246.5642</v>
      </c>
      <c r="H39" s="318"/>
      <c r="I39" s="368">
        <f t="shared" si="0"/>
        <v>1753.4358</v>
      </c>
      <c r="J39" s="409"/>
      <c r="K39" s="129"/>
      <c r="L39" s="157"/>
      <c r="M39" s="157"/>
    </row>
    <row r="40" spans="1:13" ht="17.25" customHeight="1" thickBot="1" x14ac:dyDescent="0.35">
      <c r="B40" s="120"/>
      <c r="C40" s="174" t="s">
        <v>96</v>
      </c>
      <c r="D40" s="317">
        <v>500</v>
      </c>
      <c r="E40" s="318">
        <v>500</v>
      </c>
      <c r="F40" s="318"/>
      <c r="G40" s="318"/>
      <c r="H40" s="318"/>
      <c r="I40" s="368">
        <f t="shared" si="0"/>
        <v>500</v>
      </c>
      <c r="J40" s="409"/>
      <c r="K40" s="129"/>
      <c r="L40" s="157"/>
      <c r="M40" s="157"/>
    </row>
    <row r="41" spans="1:13" ht="14.1" customHeight="1" thickBot="1" x14ac:dyDescent="0.35">
      <c r="B41" s="120"/>
      <c r="C41" s="152" t="s">
        <v>14</v>
      </c>
      <c r="D41" s="317">
        <v>0</v>
      </c>
      <c r="E41" s="318"/>
      <c r="F41" s="318"/>
      <c r="G41" s="318">
        <v>348</v>
      </c>
      <c r="H41" s="318"/>
      <c r="I41" s="368">
        <f t="shared" si="0"/>
        <v>-348</v>
      </c>
      <c r="J41" s="409">
        <v>350</v>
      </c>
      <c r="K41" s="129"/>
      <c r="L41" s="157"/>
      <c r="M41" s="157"/>
    </row>
    <row r="42" spans="1:13" ht="16.5" customHeight="1" thickBot="1" x14ac:dyDescent="0.35">
      <c r="B42" s="120"/>
      <c r="C42" s="180" t="s">
        <v>9</v>
      </c>
      <c r="D42" s="319">
        <f>D21+D24+D35+D36+D37+D38+D39+D40+D41</f>
        <v>356418</v>
      </c>
      <c r="E42" s="320">
        <f>E21+E24+E35+E36+E37+E38+E39+E40+E41</f>
        <v>356191</v>
      </c>
      <c r="F42" s="320">
        <f>F21+F24+F35+F36+F37+F38+F41+F39</f>
        <v>2142.9125000000004</v>
      </c>
      <c r="G42" s="320">
        <f>G21+G24+G35+G36+G37+G38+G39+G41</f>
        <v>319798.29690000002</v>
      </c>
      <c r="H42" s="196">
        <f>H26+H27+H28+H29+H33</f>
        <v>11240</v>
      </c>
      <c r="I42" s="300">
        <f>I21+I24+I35+I36+I37+I38+I39+I40+I41</f>
        <v>36392.703099999992</v>
      </c>
      <c r="J42" s="197">
        <f>J21+J24+J35+J36+J37+J38+J39+J40+J41</f>
        <v>360179.52949999995</v>
      </c>
      <c r="K42" s="129"/>
      <c r="L42" s="157"/>
      <c r="M42" s="157"/>
    </row>
    <row r="43" spans="1:13" ht="14.1" customHeight="1" x14ac:dyDescent="0.3">
      <c r="A43" s="16"/>
      <c r="B43" s="123"/>
      <c r="C43" s="124" t="s">
        <v>118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3">
      <c r="B44" s="123"/>
      <c r="C44" s="133" t="s">
        <v>119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3">
      <c r="B45" s="123"/>
      <c r="C45" s="202" t="s">
        <v>127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5">
      <c r="B46" s="134"/>
      <c r="D46" s="365"/>
      <c r="E46" s="365"/>
      <c r="F46" s="365"/>
      <c r="G46" s="366"/>
      <c r="H46" s="105"/>
      <c r="I46" s="105"/>
      <c r="J46" s="155"/>
      <c r="K46" s="136"/>
      <c r="L46" s="124"/>
      <c r="M46" s="124"/>
    </row>
    <row r="47" spans="1:13" ht="12" customHeight="1" thickTop="1" x14ac:dyDescent="0.3">
      <c r="B47" s="6"/>
      <c r="C47" s="216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5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3">
      <c r="B49" s="450" t="s">
        <v>1</v>
      </c>
      <c r="C49" s="451"/>
      <c r="D49" s="451"/>
      <c r="E49" s="451"/>
      <c r="F49" s="451"/>
      <c r="G49" s="451"/>
      <c r="H49" s="451"/>
      <c r="I49" s="451"/>
      <c r="J49" s="451"/>
      <c r="K49" s="452"/>
      <c r="L49" s="205"/>
      <c r="M49" s="205"/>
    </row>
    <row r="50" spans="2:13" ht="12" customHeight="1" thickBot="1" x14ac:dyDescent="0.35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433" t="s">
        <v>2</v>
      </c>
      <c r="D51" s="434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27</v>
      </c>
      <c r="D52" s="244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</v>
      </c>
      <c r="D53" s="244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0"/>
      <c r="C54" s="140" t="s">
        <v>28</v>
      </c>
      <c r="D54" s="244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5">
      <c r="B55" s="120"/>
      <c r="C55" s="140" t="s">
        <v>31</v>
      </c>
      <c r="D55" s="244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5">
      <c r="B56" s="126"/>
      <c r="C56" s="141"/>
      <c r="D56" s="245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5">
      <c r="B57" s="443" t="s">
        <v>8</v>
      </c>
      <c r="C57" s="444"/>
      <c r="D57" s="444"/>
      <c r="E57" s="444"/>
      <c r="F57" s="444"/>
      <c r="G57" s="444"/>
      <c r="H57" s="444"/>
      <c r="I57" s="444"/>
      <c r="J57" s="444"/>
      <c r="K57" s="445"/>
      <c r="L57" s="205"/>
      <c r="M57" s="205"/>
    </row>
    <row r="58" spans="2:13" s="3" customFormat="1" ht="63" thickBot="1" x14ac:dyDescent="0.35">
      <c r="B58" s="143"/>
      <c r="C58" s="403" t="s">
        <v>19</v>
      </c>
      <c r="D58" s="404" t="s">
        <v>20</v>
      </c>
      <c r="E58" s="326" t="str">
        <f>F20</f>
        <v>LANDET KVANTUM UKE 43</v>
      </c>
      <c r="F58" s="326" t="str">
        <f>G20</f>
        <v>LANDET KVANTUM T.O.M UKE 43</v>
      </c>
      <c r="G58" s="326" t="str">
        <f>I20</f>
        <v>RESTKVOTER</v>
      </c>
      <c r="H58" s="327" t="str">
        <f>J20</f>
        <v>LANDET KVANTUM T.O.M. UKE 43 2017</v>
      </c>
      <c r="I58" s="144"/>
      <c r="J58" s="144"/>
      <c r="K58" s="145"/>
      <c r="L58" s="144"/>
      <c r="M58" s="144"/>
    </row>
    <row r="59" spans="2:13" ht="14.1" customHeight="1" x14ac:dyDescent="0.3">
      <c r="B59" s="146"/>
      <c r="C59" s="370" t="s">
        <v>32</v>
      </c>
      <c r="D59" s="446">
        <v>5346</v>
      </c>
      <c r="E59" s="347">
        <v>12.092700000000001</v>
      </c>
      <c r="F59" s="412">
        <v>1925.3752999999999</v>
      </c>
      <c r="G59" s="448">
        <f>D59-F59-F60</f>
        <v>1744.4073000000003</v>
      </c>
      <c r="H59" s="348">
        <v>1780.0517</v>
      </c>
      <c r="I59" s="161"/>
      <c r="J59" s="161"/>
      <c r="K59" s="188"/>
      <c r="L59" s="106"/>
      <c r="M59" s="106"/>
    </row>
    <row r="60" spans="2:13" ht="14.1" customHeight="1" x14ac:dyDescent="0.3">
      <c r="B60" s="146"/>
      <c r="C60" s="147" t="s">
        <v>29</v>
      </c>
      <c r="D60" s="447"/>
      <c r="E60" s="428">
        <v>157.79050000000001</v>
      </c>
      <c r="F60" s="418">
        <v>1676.2174</v>
      </c>
      <c r="G60" s="449"/>
      <c r="H60" s="415">
        <v>1455.2019</v>
      </c>
      <c r="I60" s="161"/>
      <c r="J60" s="161"/>
      <c r="K60" s="188"/>
      <c r="L60" s="106"/>
      <c r="M60" s="106"/>
    </row>
    <row r="61" spans="2:13" ht="14.1" customHeight="1" thickBot="1" x14ac:dyDescent="0.35">
      <c r="B61" s="146"/>
      <c r="C61" s="148" t="s">
        <v>75</v>
      </c>
      <c r="D61" s="402">
        <v>200</v>
      </c>
      <c r="E61" s="380">
        <v>0.17469999999999999</v>
      </c>
      <c r="F61" s="419">
        <v>74.914699999999996</v>
      </c>
      <c r="G61" s="386">
        <f>D61-F61</f>
        <v>125.0853</v>
      </c>
      <c r="H61" s="416">
        <v>75.169899999999998</v>
      </c>
      <c r="I61" s="161"/>
      <c r="J61" s="161"/>
      <c r="K61" s="188"/>
      <c r="L61" s="106"/>
      <c r="M61" s="106"/>
    </row>
    <row r="62" spans="2:13" s="98" customFormat="1" ht="15.6" customHeight="1" x14ac:dyDescent="0.3">
      <c r="B62" s="162"/>
      <c r="C62" s="370" t="s">
        <v>120</v>
      </c>
      <c r="D62" s="422">
        <v>8019</v>
      </c>
      <c r="E62" s="347">
        <f>SUM(E63:E65)</f>
        <v>24.440300000000001</v>
      </c>
      <c r="F62" s="412">
        <f>F63+F64+F65</f>
        <v>7708.4614000000001</v>
      </c>
      <c r="G62" s="347">
        <f>D62-F62</f>
        <v>310.53859999999986</v>
      </c>
      <c r="H62" s="348">
        <f>H63+H64+H65</f>
        <v>7632.5027</v>
      </c>
      <c r="I62" s="163"/>
      <c r="J62" s="163"/>
      <c r="K62" s="188"/>
      <c r="L62" s="106"/>
      <c r="M62" s="106"/>
    </row>
    <row r="63" spans="2:13" s="22" customFormat="1" ht="14.1" customHeight="1" x14ac:dyDescent="0.3">
      <c r="B63" s="149"/>
      <c r="C63" s="150" t="s">
        <v>33</v>
      </c>
      <c r="D63" s="423"/>
      <c r="E63" s="357">
        <v>1.4481999999999999</v>
      </c>
      <c r="F63" s="413">
        <v>3374.3685</v>
      </c>
      <c r="G63" s="357"/>
      <c r="H63" s="358">
        <v>3460.5884000000001</v>
      </c>
      <c r="I63" s="151"/>
      <c r="J63" s="151"/>
      <c r="K63" s="188"/>
      <c r="L63" s="106"/>
      <c r="M63" s="106"/>
    </row>
    <row r="64" spans="2:13" s="22" customFormat="1" ht="14.1" customHeight="1" x14ac:dyDescent="0.3">
      <c r="B64" s="149"/>
      <c r="C64" s="150" t="s">
        <v>34</v>
      </c>
      <c r="D64" s="423"/>
      <c r="E64" s="357">
        <v>12.948600000000001</v>
      </c>
      <c r="F64" s="413">
        <v>2929.8879000000002</v>
      </c>
      <c r="G64" s="357"/>
      <c r="H64" s="358">
        <v>2882.6392000000001</v>
      </c>
      <c r="I64" s="176"/>
      <c r="J64" s="176"/>
      <c r="K64" s="188"/>
      <c r="L64" s="106"/>
      <c r="M64" s="106"/>
    </row>
    <row r="65" spans="2:13" s="22" customFormat="1" ht="14.1" customHeight="1" thickBot="1" x14ac:dyDescent="0.35">
      <c r="B65" s="149"/>
      <c r="C65" s="406" t="s">
        <v>35</v>
      </c>
      <c r="D65" s="424"/>
      <c r="E65" s="421">
        <v>10.0435</v>
      </c>
      <c r="F65" s="414">
        <v>1404.2049999999999</v>
      </c>
      <c r="G65" s="421"/>
      <c r="H65" s="378">
        <v>1289.2751000000001</v>
      </c>
      <c r="I65" s="176"/>
      <c r="J65" s="176"/>
      <c r="K65" s="188"/>
      <c r="L65" s="106"/>
      <c r="M65" s="106"/>
    </row>
    <row r="66" spans="2:13" ht="14.1" customHeight="1" thickBot="1" x14ac:dyDescent="0.35">
      <c r="B66" s="120"/>
      <c r="C66" s="405" t="s">
        <v>36</v>
      </c>
      <c r="D66" s="425">
        <v>190</v>
      </c>
      <c r="E66" s="380"/>
      <c r="F66" s="419">
        <v>54.438299999999998</v>
      </c>
      <c r="G66" s="380">
        <f>D66-F66</f>
        <v>135.5617</v>
      </c>
      <c r="H66" s="416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5">
      <c r="B67" s="120"/>
      <c r="C67" s="152" t="s">
        <v>14</v>
      </c>
      <c r="D67" s="426"/>
      <c r="E67" s="379"/>
      <c r="F67" s="420">
        <v>3.5999999999999999E-3</v>
      </c>
      <c r="G67" s="379"/>
      <c r="H67" s="417">
        <v>62.343600000000002</v>
      </c>
      <c r="I67" s="157"/>
      <c r="J67" s="157"/>
      <c r="K67" s="188"/>
      <c r="L67" s="106"/>
      <c r="M67" s="106"/>
    </row>
    <row r="68" spans="2:13" s="3" customFormat="1" ht="16.5" customHeight="1" thickBot="1" x14ac:dyDescent="0.35">
      <c r="B68" s="118"/>
      <c r="C68" s="180" t="s">
        <v>9</v>
      </c>
      <c r="D68" s="427">
        <f>SUM(D59:D67)</f>
        <v>13755</v>
      </c>
      <c r="E68" s="200">
        <f>E59+E60+E61+E62+E66+E67</f>
        <v>194.49820000000003</v>
      </c>
      <c r="F68" s="222">
        <f>F59+F60+F61+F62+F66+F67</f>
        <v>11439.4107</v>
      </c>
      <c r="G68" s="200">
        <f>G59+G60+G61+G62+G66+G67</f>
        <v>2315.5929000000006</v>
      </c>
      <c r="H68" s="197">
        <f>H59+H60+H61+H62+H66+H67</f>
        <v>11006.022000000001</v>
      </c>
      <c r="I68" s="173"/>
      <c r="J68" s="173"/>
      <c r="K68" s="188"/>
      <c r="L68" s="106"/>
      <c r="M68" s="106"/>
    </row>
    <row r="69" spans="2:13" s="3" customFormat="1" ht="19.2" customHeight="1" thickBot="1" x14ac:dyDescent="0.35">
      <c r="B69" s="158"/>
      <c r="C69" s="457" t="s">
        <v>121</v>
      </c>
      <c r="D69" s="457"/>
      <c r="E69" s="457"/>
      <c r="F69" s="221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3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3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3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5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3">
      <c r="B74" s="450" t="s">
        <v>1</v>
      </c>
      <c r="C74" s="451"/>
      <c r="D74" s="451"/>
      <c r="E74" s="451"/>
      <c r="F74" s="451"/>
      <c r="G74" s="451"/>
      <c r="H74" s="451"/>
      <c r="I74" s="451"/>
      <c r="J74" s="451"/>
      <c r="K74" s="452"/>
      <c r="L74" s="205"/>
      <c r="M74" s="205"/>
    </row>
    <row r="75" spans="2:13" ht="4.5" customHeight="1" thickBot="1" x14ac:dyDescent="0.35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5">
      <c r="B76" s="118"/>
      <c r="C76" s="441" t="s">
        <v>2</v>
      </c>
      <c r="D76" s="442"/>
      <c r="E76" s="441" t="s">
        <v>20</v>
      </c>
      <c r="F76" s="453"/>
      <c r="G76" s="441" t="s">
        <v>21</v>
      </c>
      <c r="H76" s="442"/>
      <c r="I76" s="157"/>
      <c r="J76" s="157"/>
      <c r="K76" s="116"/>
      <c r="L76" s="137"/>
      <c r="M76" s="137"/>
    </row>
    <row r="77" spans="2:13" ht="14.4" x14ac:dyDescent="0.3">
      <c r="B77" s="246"/>
      <c r="C77" s="166" t="s">
        <v>27</v>
      </c>
      <c r="D77" s="170">
        <v>99230</v>
      </c>
      <c r="E77" s="247" t="s">
        <v>5</v>
      </c>
      <c r="F77" s="240">
        <v>37797</v>
      </c>
      <c r="G77" s="248" t="s">
        <v>25</v>
      </c>
      <c r="H77" s="240">
        <v>11101</v>
      </c>
      <c r="I77" s="167"/>
      <c r="J77" s="167"/>
      <c r="K77" s="249"/>
      <c r="L77" s="290"/>
      <c r="M77" s="137"/>
    </row>
    <row r="78" spans="2:13" ht="14.4" x14ac:dyDescent="0.3">
      <c r="B78" s="246"/>
      <c r="C78" s="166" t="s">
        <v>3</v>
      </c>
      <c r="D78" s="170">
        <v>90230</v>
      </c>
      <c r="E78" s="250" t="s">
        <v>6</v>
      </c>
      <c r="F78" s="170">
        <v>61670</v>
      </c>
      <c r="G78" s="248" t="s">
        <v>57</v>
      </c>
      <c r="H78" s="170">
        <v>45636</v>
      </c>
      <c r="I78" s="167"/>
      <c r="J78" s="167"/>
      <c r="K78" s="249"/>
      <c r="L78" s="290"/>
      <c r="M78" s="137"/>
    </row>
    <row r="79" spans="2:13" ht="16.8" thickBot="1" x14ac:dyDescent="0.35">
      <c r="B79" s="246"/>
      <c r="C79" s="166" t="s">
        <v>102</v>
      </c>
      <c r="D79" s="170">
        <v>12845</v>
      </c>
      <c r="E79" s="166" t="s">
        <v>101</v>
      </c>
      <c r="F79" s="170">
        <v>2138</v>
      </c>
      <c r="G79" s="248" t="s">
        <v>58</v>
      </c>
      <c r="H79" s="170">
        <v>4933</v>
      </c>
      <c r="I79" s="167"/>
      <c r="J79" s="167"/>
      <c r="K79" s="249"/>
      <c r="L79" s="290"/>
      <c r="M79" s="137"/>
    </row>
    <row r="80" spans="2:13" ht="14.1" customHeight="1" thickBot="1" x14ac:dyDescent="0.35">
      <c r="B80" s="246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1"/>
      <c r="L80" s="254"/>
      <c r="M80" s="119"/>
    </row>
    <row r="81" spans="1:13" ht="12" customHeight="1" x14ac:dyDescent="0.3">
      <c r="B81" s="246"/>
      <c r="C81" s="387" t="s">
        <v>105</v>
      </c>
      <c r="D81" s="201"/>
      <c r="E81" s="201"/>
      <c r="F81" s="201"/>
      <c r="G81" s="201"/>
      <c r="H81" s="201"/>
      <c r="I81" s="253"/>
      <c r="J81" s="254"/>
      <c r="K81" s="251"/>
      <c r="L81" s="254"/>
      <c r="M81" s="119"/>
    </row>
    <row r="82" spans="1:13" ht="14.25" customHeight="1" x14ac:dyDescent="0.3">
      <c r="B82" s="246"/>
      <c r="C82" s="458" t="s">
        <v>106</v>
      </c>
      <c r="D82" s="458"/>
      <c r="E82" s="458"/>
      <c r="F82" s="458"/>
      <c r="G82" s="458"/>
      <c r="H82" s="458"/>
      <c r="I82" s="253"/>
      <c r="J82" s="254"/>
      <c r="K82" s="251"/>
      <c r="L82" s="254"/>
      <c r="M82" s="119"/>
    </row>
    <row r="83" spans="1:13" ht="6" customHeight="1" thickBot="1" x14ac:dyDescent="0.35">
      <c r="B83" s="246"/>
      <c r="C83" s="458"/>
      <c r="D83" s="458"/>
      <c r="E83" s="458"/>
      <c r="F83" s="458"/>
      <c r="G83" s="458"/>
      <c r="H83" s="458"/>
      <c r="I83" s="254"/>
      <c r="J83" s="254"/>
      <c r="K83" s="251"/>
      <c r="L83" s="254"/>
      <c r="M83" s="119"/>
    </row>
    <row r="84" spans="1:13" ht="14.1" customHeight="1" x14ac:dyDescent="0.3">
      <c r="B84" s="454" t="s">
        <v>8</v>
      </c>
      <c r="C84" s="455"/>
      <c r="D84" s="455"/>
      <c r="E84" s="455"/>
      <c r="F84" s="455"/>
      <c r="G84" s="455"/>
      <c r="H84" s="455"/>
      <c r="I84" s="455"/>
      <c r="J84" s="455"/>
      <c r="K84" s="456"/>
      <c r="L84" s="291"/>
      <c r="M84" s="205"/>
    </row>
    <row r="85" spans="1:13" ht="5.25" customHeight="1" thickBot="1" x14ac:dyDescent="0.35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5">
      <c r="A86" s="121"/>
      <c r="B86" s="119"/>
      <c r="C86" s="179" t="s">
        <v>19</v>
      </c>
      <c r="D86" s="325" t="s">
        <v>76</v>
      </c>
      <c r="E86" s="321" t="s">
        <v>73</v>
      </c>
      <c r="F86" s="321" t="str">
        <f>F20</f>
        <v>LANDET KVANTUM UKE 43</v>
      </c>
      <c r="G86" s="321" t="str">
        <f>G20</f>
        <v>LANDET KVANTUM T.O.M UKE 43</v>
      </c>
      <c r="H86" s="194" t="str">
        <f>I20</f>
        <v>RESTKVOTER</v>
      </c>
      <c r="I86" s="195" t="str">
        <f>J20</f>
        <v>LANDET KVANTUM T.O.M. UKE 43 2017</v>
      </c>
      <c r="J86" s="119"/>
      <c r="K86" s="10"/>
      <c r="L86" s="119"/>
      <c r="M86" s="119"/>
    </row>
    <row r="87" spans="1:13" ht="14.1" customHeight="1" x14ac:dyDescent="0.3">
      <c r="A87" s="121"/>
      <c r="B87" s="119"/>
      <c r="C87" s="343" t="s">
        <v>16</v>
      </c>
      <c r="D87" s="312">
        <f>D89+D88</f>
        <v>37797</v>
      </c>
      <c r="E87" s="328">
        <f>E89+E88</f>
        <v>37875</v>
      </c>
      <c r="F87" s="328">
        <f>F89+F88</f>
        <v>262.67140000000001</v>
      </c>
      <c r="G87" s="328">
        <f>G88+G89</f>
        <v>33438.757099999995</v>
      </c>
      <c r="H87" s="328">
        <f>H88+H89</f>
        <v>4436.2429000000038</v>
      </c>
      <c r="I87" s="329">
        <f>I88+I89</f>
        <v>47504.955500000004</v>
      </c>
      <c r="J87" s="157"/>
      <c r="K87" s="129"/>
      <c r="L87" s="157"/>
      <c r="M87" s="157"/>
    </row>
    <row r="88" spans="1:13" ht="14.1" customHeight="1" x14ac:dyDescent="0.3">
      <c r="A88" s="121"/>
      <c r="B88" s="119"/>
      <c r="C88" s="258" t="s">
        <v>12</v>
      </c>
      <c r="D88" s="313">
        <v>37047</v>
      </c>
      <c r="E88" s="330">
        <v>37125</v>
      </c>
      <c r="F88" s="330">
        <v>262.67140000000001</v>
      </c>
      <c r="G88" s="330">
        <v>32871.421799999996</v>
      </c>
      <c r="H88" s="330">
        <f>E88-G88</f>
        <v>4253.5782000000036</v>
      </c>
      <c r="I88" s="331">
        <v>47243.786200000002</v>
      </c>
      <c r="J88" s="157"/>
      <c r="K88" s="129"/>
      <c r="L88" s="157"/>
      <c r="M88" s="157"/>
    </row>
    <row r="89" spans="1:13" ht="15" thickBot="1" x14ac:dyDescent="0.35">
      <c r="A89" s="121"/>
      <c r="B89" s="119"/>
      <c r="C89" s="344" t="s">
        <v>11</v>
      </c>
      <c r="D89" s="324">
        <v>750</v>
      </c>
      <c r="E89" s="332">
        <v>750</v>
      </c>
      <c r="F89" s="332"/>
      <c r="G89" s="332">
        <v>567.33529999999996</v>
      </c>
      <c r="H89" s="332">
        <f>E89-G89</f>
        <v>182.66470000000004</v>
      </c>
      <c r="I89" s="333">
        <v>261.16930000000002</v>
      </c>
      <c r="J89" s="157"/>
      <c r="K89" s="129"/>
      <c r="L89" s="157"/>
      <c r="M89" s="157"/>
    </row>
    <row r="90" spans="1:13" ht="14.1" customHeight="1" x14ac:dyDescent="0.3">
      <c r="A90" s="121"/>
      <c r="B90" s="4"/>
      <c r="C90" s="257" t="s">
        <v>17</v>
      </c>
      <c r="D90" s="312">
        <f t="shared" ref="D90:I90" si="1">D91+D96+D97</f>
        <v>63185</v>
      </c>
      <c r="E90" s="328">
        <f t="shared" si="1"/>
        <v>74063</v>
      </c>
      <c r="F90" s="328">
        <f t="shared" si="1"/>
        <v>1046.2398000000001</v>
      </c>
      <c r="G90" s="328">
        <f t="shared" si="1"/>
        <v>41845.5573</v>
      </c>
      <c r="H90" s="328">
        <f>H91+H96+H97</f>
        <v>32217.4427</v>
      </c>
      <c r="I90" s="329">
        <f t="shared" si="1"/>
        <v>47398.3851</v>
      </c>
      <c r="J90" s="157"/>
      <c r="K90" s="129"/>
      <c r="L90" s="157"/>
      <c r="M90" s="157"/>
    </row>
    <row r="91" spans="1:13" ht="15.75" customHeight="1" x14ac:dyDescent="0.3">
      <c r="A91" s="121"/>
      <c r="B91" s="39"/>
      <c r="C91" s="264" t="s">
        <v>91</v>
      </c>
      <c r="D91" s="314">
        <f t="shared" ref="D91:I91" si="2">D92+D93+D94+D95</f>
        <v>47151</v>
      </c>
      <c r="E91" s="334">
        <f t="shared" si="2"/>
        <v>56854</v>
      </c>
      <c r="F91" s="334">
        <f t="shared" si="2"/>
        <v>453.54579999999999</v>
      </c>
      <c r="G91" s="334">
        <f t="shared" si="2"/>
        <v>30669.560399999998</v>
      </c>
      <c r="H91" s="334">
        <f>H92+H93+H94+H95</f>
        <v>26184.439600000002</v>
      </c>
      <c r="I91" s="335">
        <f t="shared" si="2"/>
        <v>33561.325700000001</v>
      </c>
      <c r="J91" s="157"/>
      <c r="K91" s="129"/>
      <c r="L91" s="157"/>
      <c r="M91" s="157"/>
    </row>
    <row r="92" spans="1:13" ht="14.1" customHeight="1" x14ac:dyDescent="0.3">
      <c r="A92" s="116"/>
      <c r="B92" s="137"/>
      <c r="C92" s="263" t="s">
        <v>22</v>
      </c>
      <c r="D92" s="315">
        <v>13457</v>
      </c>
      <c r="E92" s="336">
        <v>16514</v>
      </c>
      <c r="F92" s="336">
        <v>157.13810000000001</v>
      </c>
      <c r="G92" s="336">
        <v>6527.5038000000004</v>
      </c>
      <c r="H92" s="336">
        <f t="shared" ref="H92:H100" si="3">E92-G92</f>
        <v>9986.4961999999996</v>
      </c>
      <c r="I92" s="337">
        <v>6205.3225000000002</v>
      </c>
      <c r="J92" s="157"/>
      <c r="K92" s="129"/>
      <c r="L92" s="157"/>
      <c r="M92" s="157"/>
    </row>
    <row r="93" spans="1:13" ht="14.1" customHeight="1" x14ac:dyDescent="0.3">
      <c r="A93" s="116"/>
      <c r="B93" s="137"/>
      <c r="C93" s="263" t="s">
        <v>23</v>
      </c>
      <c r="D93" s="315">
        <v>12792</v>
      </c>
      <c r="E93" s="336">
        <v>15627</v>
      </c>
      <c r="F93" s="336">
        <v>159.0591</v>
      </c>
      <c r="G93" s="336">
        <v>9209.241</v>
      </c>
      <c r="H93" s="336">
        <f t="shared" si="3"/>
        <v>6417.759</v>
      </c>
      <c r="I93" s="337">
        <v>8638.3073999999997</v>
      </c>
      <c r="J93" s="157"/>
      <c r="K93" s="129"/>
      <c r="L93" s="157"/>
      <c r="M93" s="157"/>
    </row>
    <row r="94" spans="1:13" ht="14.1" customHeight="1" x14ac:dyDescent="0.3">
      <c r="A94" s="116"/>
      <c r="B94" s="137"/>
      <c r="C94" s="263" t="s">
        <v>24</v>
      </c>
      <c r="D94" s="315">
        <v>13463</v>
      </c>
      <c r="E94" s="336">
        <v>16606</v>
      </c>
      <c r="F94" s="336">
        <v>123.7047</v>
      </c>
      <c r="G94" s="336">
        <v>8575.5738000000001</v>
      </c>
      <c r="H94" s="336">
        <f t="shared" si="3"/>
        <v>8030.4261999999999</v>
      </c>
      <c r="I94" s="337">
        <v>10762.2094</v>
      </c>
      <c r="J94" s="157"/>
      <c r="K94" s="129"/>
      <c r="L94" s="157"/>
      <c r="M94" s="157"/>
    </row>
    <row r="95" spans="1:13" ht="14.1" customHeight="1" x14ac:dyDescent="0.3">
      <c r="A95" s="116"/>
      <c r="B95" s="137"/>
      <c r="C95" s="263" t="s">
        <v>92</v>
      </c>
      <c r="D95" s="315">
        <v>7439</v>
      </c>
      <c r="E95" s="336">
        <v>8107</v>
      </c>
      <c r="F95" s="336">
        <v>13.6439</v>
      </c>
      <c r="G95" s="336">
        <v>6357.2417999999998</v>
      </c>
      <c r="H95" s="336">
        <f t="shared" si="3"/>
        <v>1749.7582000000002</v>
      </c>
      <c r="I95" s="337">
        <v>7955.4863999999998</v>
      </c>
      <c r="J95" s="157"/>
      <c r="K95" s="129"/>
      <c r="L95" s="157"/>
      <c r="M95" s="157"/>
    </row>
    <row r="96" spans="1:13" ht="14.1" customHeight="1" x14ac:dyDescent="0.3">
      <c r="A96" s="116"/>
      <c r="B96" s="137"/>
      <c r="C96" s="264" t="s">
        <v>29</v>
      </c>
      <c r="D96" s="314">
        <v>11101</v>
      </c>
      <c r="E96" s="334">
        <v>11124</v>
      </c>
      <c r="F96" s="334">
        <v>562.62649999999996</v>
      </c>
      <c r="G96" s="334">
        <v>9533.1915000000008</v>
      </c>
      <c r="H96" s="334">
        <f t="shared" si="3"/>
        <v>1590.8084999999992</v>
      </c>
      <c r="I96" s="335">
        <v>11897.5862</v>
      </c>
      <c r="J96" s="157"/>
      <c r="K96" s="129"/>
      <c r="L96" s="157"/>
      <c r="M96" s="157"/>
    </row>
    <row r="97" spans="1:13" ht="14.1" customHeight="1" thickBot="1" x14ac:dyDescent="0.35">
      <c r="A97" s="121"/>
      <c r="B97" s="39"/>
      <c r="C97" s="265" t="s">
        <v>89</v>
      </c>
      <c r="D97" s="322">
        <v>4933</v>
      </c>
      <c r="E97" s="345">
        <v>6085</v>
      </c>
      <c r="F97" s="345">
        <v>30.067499999999999</v>
      </c>
      <c r="G97" s="345">
        <v>1642.8054</v>
      </c>
      <c r="H97" s="345">
        <f t="shared" si="3"/>
        <v>4442.1945999999998</v>
      </c>
      <c r="I97" s="346">
        <v>1939.4731999999999</v>
      </c>
      <c r="J97" s="157"/>
      <c r="K97" s="129"/>
      <c r="L97" s="157"/>
      <c r="M97" s="157"/>
    </row>
    <row r="98" spans="1:13" ht="15" thickBot="1" x14ac:dyDescent="0.35">
      <c r="A98" s="121"/>
      <c r="B98" s="39"/>
      <c r="C98" s="174" t="s">
        <v>13</v>
      </c>
      <c r="D98" s="385">
        <v>323</v>
      </c>
      <c r="E98" s="341">
        <v>323</v>
      </c>
      <c r="F98" s="341"/>
      <c r="G98" s="341">
        <v>12.828099999999999</v>
      </c>
      <c r="H98" s="341">
        <f t="shared" si="3"/>
        <v>310.17189999999999</v>
      </c>
      <c r="I98" s="342">
        <v>25.883500000000002</v>
      </c>
      <c r="J98" s="157"/>
      <c r="K98" s="129"/>
      <c r="L98" s="157"/>
      <c r="M98" s="157"/>
    </row>
    <row r="99" spans="1:13" ht="16.8" thickBot="1" x14ac:dyDescent="0.35">
      <c r="A99" s="121"/>
      <c r="B99" s="119"/>
      <c r="C99" s="174" t="s">
        <v>62</v>
      </c>
      <c r="D99" s="317">
        <v>300</v>
      </c>
      <c r="E99" s="318">
        <v>300</v>
      </c>
      <c r="F99" s="318">
        <v>0.16539999999999999</v>
      </c>
      <c r="G99" s="318">
        <v>300</v>
      </c>
      <c r="H99" s="318">
        <f t="shared" si="3"/>
        <v>0</v>
      </c>
      <c r="I99" s="323">
        <v>300</v>
      </c>
      <c r="J99" s="157"/>
      <c r="K99" s="129"/>
      <c r="L99" s="157"/>
      <c r="M99" s="157"/>
    </row>
    <row r="100" spans="1:13" ht="16.5" customHeight="1" thickBot="1" x14ac:dyDescent="0.35">
      <c r="A100" s="121"/>
      <c r="B100" s="119"/>
      <c r="C100" s="256" t="s">
        <v>14</v>
      </c>
      <c r="D100" s="317"/>
      <c r="E100" s="318"/>
      <c r="F100" s="318"/>
      <c r="G100" s="318">
        <v>117</v>
      </c>
      <c r="H100" s="318">
        <f t="shared" si="3"/>
        <v>-117</v>
      </c>
      <c r="I100" s="323">
        <v>84</v>
      </c>
      <c r="J100" s="157"/>
      <c r="K100" s="129"/>
      <c r="L100" s="157"/>
      <c r="M100" s="157"/>
    </row>
    <row r="101" spans="1:13" ht="16.2" thickBot="1" x14ac:dyDescent="0.35">
      <c r="A101" s="121"/>
      <c r="B101" s="119"/>
      <c r="C101" s="180" t="s">
        <v>9</v>
      </c>
      <c r="D101" s="319">
        <f t="shared" ref="D101:G101" si="4">D87+D90+D98+D99+D100</f>
        <v>101605</v>
      </c>
      <c r="E101" s="222">
        <f>E87+E90+E98+E99+E100</f>
        <v>112561</v>
      </c>
      <c r="F101" s="222">
        <f t="shared" si="4"/>
        <v>1309.0766000000001</v>
      </c>
      <c r="G101" s="222">
        <f t="shared" si="4"/>
        <v>75714.142500000002</v>
      </c>
      <c r="H101" s="222">
        <f>H87+H90+H98+H99+H100</f>
        <v>36846.857500000006</v>
      </c>
      <c r="I101" s="197">
        <f>I87+I90+I98+I99+I100</f>
        <v>95313.224099999992</v>
      </c>
      <c r="J101" s="157"/>
      <c r="K101" s="129"/>
      <c r="L101" s="157"/>
      <c r="M101" s="157"/>
    </row>
    <row r="102" spans="1:13" ht="14.4" x14ac:dyDescent="0.3">
      <c r="A102" s="121"/>
      <c r="B102" s="119"/>
      <c r="C102" s="124" t="s">
        <v>107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3">
      <c r="B103" s="13"/>
      <c r="C103" s="202" t="s">
        <v>122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5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3">
      <c r="B107" s="450" t="s">
        <v>1</v>
      </c>
      <c r="C107" s="451"/>
      <c r="D107" s="451"/>
      <c r="E107" s="451"/>
      <c r="F107" s="451"/>
      <c r="G107" s="451"/>
      <c r="H107" s="451"/>
      <c r="I107" s="451"/>
      <c r="J107" s="451"/>
      <c r="K107" s="452"/>
      <c r="L107" s="205"/>
      <c r="M107" s="205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41" t="s">
        <v>2</v>
      </c>
      <c r="D109" s="442"/>
      <c r="E109" s="441" t="s">
        <v>20</v>
      </c>
      <c r="F109" s="442"/>
      <c r="G109" s="441" t="s">
        <v>21</v>
      </c>
      <c r="H109" s="442"/>
      <c r="I109" s="38"/>
      <c r="J109" s="157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0">
        <v>156950</v>
      </c>
      <c r="E110" s="165" t="s">
        <v>5</v>
      </c>
      <c r="F110" s="240">
        <v>56818</v>
      </c>
      <c r="G110" s="166" t="s">
        <v>25</v>
      </c>
      <c r="H110" s="240">
        <v>6419</v>
      </c>
      <c r="I110" s="38"/>
      <c r="J110" s="157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57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3">
      <c r="B112" s="120"/>
      <c r="C112" s="44" t="s">
        <v>97</v>
      </c>
      <c r="D112" s="170">
        <v>3550</v>
      </c>
      <c r="E112" s="166" t="s">
        <v>38</v>
      </c>
      <c r="F112" s="170">
        <v>38390</v>
      </c>
      <c r="G112" s="166" t="s">
        <v>58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5">
      <c r="B113" s="43"/>
      <c r="C113" s="388"/>
      <c r="D113" s="389"/>
      <c r="E113" s="389" t="s">
        <v>88</v>
      </c>
      <c r="F113" s="170">
        <v>3388</v>
      </c>
      <c r="G113" s="11"/>
      <c r="H113" s="388"/>
      <c r="I113" s="38"/>
      <c r="J113" s="157"/>
      <c r="K113" s="10"/>
      <c r="L113" s="119"/>
      <c r="M113" s="119"/>
    </row>
    <row r="114" spans="2:13" ht="14.1" customHeight="1" thickBot="1" x14ac:dyDescent="0.35">
      <c r="B114" s="9"/>
      <c r="C114" s="12" t="s">
        <v>31</v>
      </c>
      <c r="D114" s="171">
        <f>SUM(D110:D112)</f>
        <v>172500</v>
      </c>
      <c r="E114" s="390" t="s">
        <v>7</v>
      </c>
      <c r="F114" s="171">
        <f>SUM(F110:F113)</f>
        <v>156950</v>
      </c>
      <c r="G114" s="122" t="s">
        <v>6</v>
      </c>
      <c r="H114" s="391">
        <f>SUM(H110:H112)</f>
        <v>58354</v>
      </c>
      <c r="I114" s="38"/>
      <c r="J114" s="157"/>
      <c r="K114" s="10"/>
      <c r="L114" s="119"/>
      <c r="M114" s="119"/>
    </row>
    <row r="115" spans="2:13" s="16" customFormat="1" ht="13.95" customHeight="1" x14ac:dyDescent="0.3">
      <c r="B115" s="13"/>
      <c r="C115" s="124" t="s">
        <v>85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5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3">
      <c r="B117" s="443" t="s">
        <v>8</v>
      </c>
      <c r="C117" s="444"/>
      <c r="D117" s="444"/>
      <c r="E117" s="444"/>
      <c r="F117" s="444"/>
      <c r="G117" s="444"/>
      <c r="H117" s="444"/>
      <c r="I117" s="444"/>
      <c r="J117" s="444"/>
      <c r="K117" s="445"/>
      <c r="L117" s="205"/>
      <c r="M117" s="205"/>
    </row>
    <row r="118" spans="2:13" ht="3.75" customHeight="1" thickBot="1" x14ac:dyDescent="0.35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5">
      <c r="B119" s="2"/>
      <c r="C119" s="217" t="s">
        <v>19</v>
      </c>
      <c r="D119" s="179" t="s">
        <v>76</v>
      </c>
      <c r="E119" s="325" t="s">
        <v>73</v>
      </c>
      <c r="F119" s="325" t="str">
        <f>F20</f>
        <v>LANDET KVANTUM UKE 43</v>
      </c>
      <c r="G119" s="325" t="str">
        <f>G20</f>
        <v>LANDET KVANTUM T.O.M UKE 43</v>
      </c>
      <c r="H119" s="194" t="str">
        <f>I20</f>
        <v>RESTKVOTER</v>
      </c>
      <c r="I119" s="195" t="str">
        <f>J20</f>
        <v>LANDET KVANTUM T.O.M. UKE 43 2017</v>
      </c>
      <c r="J119" s="4"/>
      <c r="K119" s="1"/>
      <c r="L119" s="4"/>
      <c r="M119" s="4"/>
    </row>
    <row r="120" spans="2:13" s="71" customFormat="1" ht="14.1" customHeight="1" x14ac:dyDescent="0.3">
      <c r="B120" s="9"/>
      <c r="C120" s="257" t="s">
        <v>83</v>
      </c>
      <c r="D120" s="231">
        <f t="shared" ref="D120:I120" si="5">D121+D122+D123</f>
        <v>56818</v>
      </c>
      <c r="E120" s="410">
        <f t="shared" si="5"/>
        <v>60071</v>
      </c>
      <c r="F120" s="347">
        <f t="shared" si="5"/>
        <v>400.49009999999998</v>
      </c>
      <c r="G120" s="347">
        <f t="shared" si="5"/>
        <v>55066.956400000003</v>
      </c>
      <c r="H120" s="347">
        <f t="shared" si="5"/>
        <v>5004.0435999999991</v>
      </c>
      <c r="I120" s="348">
        <f t="shared" si="5"/>
        <v>37563.669700000006</v>
      </c>
      <c r="J120" s="157"/>
      <c r="K120" s="129"/>
      <c r="L120" s="157"/>
      <c r="M120" s="157"/>
    </row>
    <row r="121" spans="2:13" ht="14.1" customHeight="1" x14ac:dyDescent="0.3">
      <c r="B121" s="9"/>
      <c r="C121" s="258" t="s">
        <v>12</v>
      </c>
      <c r="D121" s="242">
        <v>45454</v>
      </c>
      <c r="E121" s="371">
        <v>47834</v>
      </c>
      <c r="F121" s="349">
        <v>400.49009999999998</v>
      </c>
      <c r="G121" s="349">
        <v>46676.258300000001</v>
      </c>
      <c r="H121" s="349">
        <f>E121-G121</f>
        <v>1157.7416999999987</v>
      </c>
      <c r="I121" s="350">
        <v>33281.645600000003</v>
      </c>
      <c r="J121" s="157"/>
      <c r="K121" s="129"/>
      <c r="L121" s="157"/>
      <c r="M121" s="157"/>
    </row>
    <row r="122" spans="2:13" ht="14.1" customHeight="1" x14ac:dyDescent="0.3">
      <c r="B122" s="9"/>
      <c r="C122" s="258" t="s">
        <v>11</v>
      </c>
      <c r="D122" s="242">
        <v>10864</v>
      </c>
      <c r="E122" s="371">
        <v>11737</v>
      </c>
      <c r="F122" s="349"/>
      <c r="G122" s="349">
        <v>8390.6980999999996</v>
      </c>
      <c r="H122" s="349">
        <f>E122-G122</f>
        <v>3346.3019000000004</v>
      </c>
      <c r="I122" s="350">
        <v>4282.0240999999996</v>
      </c>
      <c r="J122" s="157"/>
      <c r="K122" s="129"/>
      <c r="L122" s="157"/>
      <c r="M122" s="157"/>
    </row>
    <row r="123" spans="2:13" ht="15" thickBot="1" x14ac:dyDescent="0.35">
      <c r="B123" s="9"/>
      <c r="C123" s="259" t="s">
        <v>39</v>
      </c>
      <c r="D123" s="243">
        <v>500</v>
      </c>
      <c r="E123" s="411">
        <v>500</v>
      </c>
      <c r="F123" s="351"/>
      <c r="G123" s="351"/>
      <c r="H123" s="351">
        <f>E123-G123</f>
        <v>500</v>
      </c>
      <c r="I123" s="352"/>
      <c r="J123" s="157"/>
      <c r="K123" s="129"/>
      <c r="L123" s="157"/>
      <c r="M123" s="157"/>
    </row>
    <row r="124" spans="2:13" s="98" customFormat="1" ht="13.5" customHeight="1" thickBot="1" x14ac:dyDescent="0.35">
      <c r="B124" s="100"/>
      <c r="C124" s="260" t="s">
        <v>38</v>
      </c>
      <c r="D124" s="293">
        <v>38390</v>
      </c>
      <c r="E124" s="429">
        <v>37926</v>
      </c>
      <c r="F124" s="376"/>
      <c r="G124" s="229">
        <v>34649.590799999998</v>
      </c>
      <c r="H124" s="296">
        <f>E124-G124</f>
        <v>3276.4092000000019</v>
      </c>
      <c r="I124" s="298">
        <v>31499.958699999999</v>
      </c>
      <c r="J124" s="101"/>
      <c r="K124" s="129"/>
      <c r="L124" s="157"/>
      <c r="M124" s="157"/>
    </row>
    <row r="125" spans="2:13" s="71" customFormat="1" ht="14.25" customHeight="1" thickBot="1" x14ac:dyDescent="0.35">
      <c r="B125" s="9"/>
      <c r="C125" s="261" t="s">
        <v>17</v>
      </c>
      <c r="D125" s="224">
        <f>D126+D131+D134</f>
        <v>59368</v>
      </c>
      <c r="E125" s="429">
        <f>E126+E131+E134</f>
        <v>61717</v>
      </c>
      <c r="F125" s="376">
        <f>F126+F131+F134</f>
        <v>880.76530000000014</v>
      </c>
      <c r="G125" s="229">
        <f>G134+G131+G126</f>
        <v>49852.751000000004</v>
      </c>
      <c r="H125" s="353">
        <f>H126+H131+H134</f>
        <v>11864.249</v>
      </c>
      <c r="I125" s="354">
        <f>I126+I131+I134</f>
        <v>39272.249600000003</v>
      </c>
      <c r="J125" s="119"/>
      <c r="K125" s="129"/>
      <c r="L125" s="157"/>
      <c r="M125" s="157"/>
    </row>
    <row r="126" spans="2:13" ht="15.75" customHeight="1" x14ac:dyDescent="0.3">
      <c r="B126" s="2"/>
      <c r="C126" s="262" t="s">
        <v>100</v>
      </c>
      <c r="D126" s="375">
        <f>D127+D128+D129+D130</f>
        <v>44779</v>
      </c>
      <c r="E126" s="372">
        <f>E127+E128+E129+E130</f>
        <v>45672</v>
      </c>
      <c r="F126" s="372">
        <f>F127+F128+F129+F130</f>
        <v>740.13650000000007</v>
      </c>
      <c r="G126" s="372">
        <f>G127+G128+G130+G129</f>
        <v>40268.997300000003</v>
      </c>
      <c r="H126" s="355">
        <f>H127+H128+H129+H130</f>
        <v>5403.0026999999991</v>
      </c>
      <c r="I126" s="356">
        <f>I127+I128+I129+I130</f>
        <v>30125.983200000002</v>
      </c>
      <c r="J126" s="4"/>
      <c r="K126" s="129"/>
      <c r="L126" s="157"/>
      <c r="M126" s="157"/>
    </row>
    <row r="127" spans="2:13" s="22" customFormat="1" ht="14.1" customHeight="1" x14ac:dyDescent="0.3">
      <c r="B127" s="45"/>
      <c r="C127" s="263" t="s">
        <v>22</v>
      </c>
      <c r="D127" s="239">
        <f>12789</f>
        <v>12789</v>
      </c>
      <c r="E127" s="228">
        <v>14060</v>
      </c>
      <c r="F127" s="228">
        <v>159.7003</v>
      </c>
      <c r="G127" s="228">
        <v>6379.8768</v>
      </c>
      <c r="H127" s="357">
        <f t="shared" ref="H127:H138" si="6">E127-G127</f>
        <v>7680.1232</v>
      </c>
      <c r="I127" s="358">
        <v>5665.1310000000003</v>
      </c>
      <c r="J127" s="46"/>
      <c r="K127" s="129"/>
      <c r="L127" s="157"/>
      <c r="M127" s="157"/>
    </row>
    <row r="128" spans="2:13" s="22" customFormat="1" ht="14.1" customHeight="1" x14ac:dyDescent="0.3">
      <c r="B128" s="131"/>
      <c r="C128" s="263" t="s">
        <v>23</v>
      </c>
      <c r="D128" s="239">
        <v>11990</v>
      </c>
      <c r="E128" s="228">
        <v>13036</v>
      </c>
      <c r="F128" s="228">
        <v>299.02280000000002</v>
      </c>
      <c r="G128" s="228">
        <v>9972.3191999999999</v>
      </c>
      <c r="H128" s="357">
        <f t="shared" si="6"/>
        <v>3063.6808000000001</v>
      </c>
      <c r="I128" s="358">
        <v>7600.1049999999996</v>
      </c>
      <c r="J128" s="137"/>
      <c r="K128" s="129"/>
      <c r="L128" s="157"/>
      <c r="M128" s="157"/>
    </row>
    <row r="129" spans="2:13" s="22" customFormat="1" ht="14.1" customHeight="1" x14ac:dyDescent="0.3">
      <c r="B129" s="131"/>
      <c r="C129" s="263" t="s">
        <v>24</v>
      </c>
      <c r="D129" s="239">
        <v>11335</v>
      </c>
      <c r="E129" s="228">
        <v>10528</v>
      </c>
      <c r="F129" s="228">
        <v>170.6798</v>
      </c>
      <c r="G129" s="228">
        <v>11835.609200000001</v>
      </c>
      <c r="H129" s="357">
        <f t="shared" si="6"/>
        <v>-1307.6092000000008</v>
      </c>
      <c r="I129" s="358">
        <v>8487.7877000000008</v>
      </c>
      <c r="J129" s="137"/>
      <c r="K129" s="129"/>
      <c r="L129" s="157"/>
      <c r="M129" s="157"/>
    </row>
    <row r="130" spans="2:13" s="22" customFormat="1" ht="14.1" customHeight="1" x14ac:dyDescent="0.3">
      <c r="B130" s="131"/>
      <c r="C130" s="263" t="s">
        <v>92</v>
      </c>
      <c r="D130" s="239">
        <v>8665</v>
      </c>
      <c r="E130" s="228">
        <v>8048</v>
      </c>
      <c r="F130" s="228">
        <v>110.7336</v>
      </c>
      <c r="G130" s="228">
        <v>12081.1921</v>
      </c>
      <c r="H130" s="357">
        <f t="shared" si="6"/>
        <v>-4033.1921000000002</v>
      </c>
      <c r="I130" s="358">
        <v>8372.9595000000008</v>
      </c>
      <c r="J130" s="137"/>
      <c r="K130" s="129"/>
      <c r="L130" s="157"/>
      <c r="M130" s="157"/>
    </row>
    <row r="131" spans="2:13" s="23" customFormat="1" ht="14.1" customHeight="1" x14ac:dyDescent="0.3">
      <c r="B131" s="20"/>
      <c r="C131" s="264" t="s">
        <v>18</v>
      </c>
      <c r="D131" s="232">
        <f>D132+D133</f>
        <v>6419</v>
      </c>
      <c r="E131" s="373">
        <f>E132+E133</f>
        <v>7060</v>
      </c>
      <c r="F131" s="373">
        <v>0.72089999999999999</v>
      </c>
      <c r="G131" s="373">
        <v>4532.8779999999997</v>
      </c>
      <c r="H131" s="359">
        <f t="shared" si="6"/>
        <v>2527.1220000000003</v>
      </c>
      <c r="I131" s="360">
        <v>3749.9803999999999</v>
      </c>
      <c r="J131" s="39"/>
      <c r="K131" s="129"/>
      <c r="L131" s="157"/>
      <c r="M131" s="157"/>
    </row>
    <row r="132" spans="2:13" ht="14.1" customHeight="1" x14ac:dyDescent="0.3">
      <c r="B132" s="9"/>
      <c r="C132" s="263" t="s">
        <v>40</v>
      </c>
      <c r="D132" s="239">
        <v>5919</v>
      </c>
      <c r="E132" s="228">
        <v>6560</v>
      </c>
      <c r="F132" s="228">
        <v>0.72089999999999999</v>
      </c>
      <c r="G132" s="228">
        <v>4442.0237999999999</v>
      </c>
      <c r="H132" s="357">
        <f t="shared" si="6"/>
        <v>2117.9762000000001</v>
      </c>
      <c r="I132" s="358">
        <v>3687.2538</v>
      </c>
      <c r="J132" s="119"/>
      <c r="K132" s="129"/>
      <c r="L132" s="157"/>
      <c r="M132" s="157"/>
    </row>
    <row r="133" spans="2:13" ht="14.1" customHeight="1" x14ac:dyDescent="0.3">
      <c r="B133" s="20"/>
      <c r="C133" s="263" t="s">
        <v>41</v>
      </c>
      <c r="D133" s="239">
        <v>500</v>
      </c>
      <c r="E133" s="228">
        <v>500</v>
      </c>
      <c r="F133" s="228">
        <f>F131-F132</f>
        <v>0</v>
      </c>
      <c r="G133" s="228">
        <f>G131-G132</f>
        <v>90.854199999999764</v>
      </c>
      <c r="H133" s="357">
        <f t="shared" si="6"/>
        <v>409.14580000000024</v>
      </c>
      <c r="I133" s="358">
        <f>I131-I132</f>
        <v>62.726599999999962</v>
      </c>
      <c r="J133" s="39"/>
      <c r="K133" s="129"/>
      <c r="L133" s="157"/>
      <c r="M133" s="157"/>
    </row>
    <row r="134" spans="2:13" ht="15" thickBot="1" x14ac:dyDescent="0.35">
      <c r="B134" s="9"/>
      <c r="C134" s="265" t="s">
        <v>89</v>
      </c>
      <c r="D134" s="255">
        <v>8170</v>
      </c>
      <c r="E134" s="374">
        <v>8985</v>
      </c>
      <c r="F134" s="374">
        <v>139.90790000000001</v>
      </c>
      <c r="G134" s="374">
        <v>5050.8756999999996</v>
      </c>
      <c r="H134" s="361">
        <f t="shared" si="6"/>
        <v>3934.1243000000004</v>
      </c>
      <c r="I134" s="362">
        <v>5396.2860000000001</v>
      </c>
      <c r="J134" s="119"/>
      <c r="K134" s="129"/>
      <c r="L134" s="157"/>
      <c r="M134" s="157"/>
    </row>
    <row r="135" spans="2:13" s="71" customFormat="1" ht="15" thickBot="1" x14ac:dyDescent="0.35">
      <c r="B135" s="9"/>
      <c r="C135" s="261" t="s">
        <v>13</v>
      </c>
      <c r="D135" s="224">
        <v>124</v>
      </c>
      <c r="E135" s="229">
        <v>124</v>
      </c>
      <c r="F135" s="229"/>
      <c r="G135" s="229">
        <v>12.8741</v>
      </c>
      <c r="H135" s="376">
        <f t="shared" si="6"/>
        <v>111.1259</v>
      </c>
      <c r="I135" s="377">
        <v>5.6616</v>
      </c>
      <c r="J135" s="119"/>
      <c r="K135" s="129"/>
      <c r="L135" s="157"/>
      <c r="M135" s="157"/>
    </row>
    <row r="136" spans="2:13" s="71" customFormat="1" ht="16.8" thickBot="1" x14ac:dyDescent="0.35">
      <c r="B136" s="9"/>
      <c r="C136" s="266" t="s">
        <v>66</v>
      </c>
      <c r="D136" s="294">
        <v>2000</v>
      </c>
      <c r="E136" s="297">
        <v>2000</v>
      </c>
      <c r="F136" s="297">
        <v>3.5571999999999999</v>
      </c>
      <c r="G136" s="297">
        <v>2000</v>
      </c>
      <c r="H136" s="297">
        <f t="shared" si="6"/>
        <v>0</v>
      </c>
      <c r="I136" s="299">
        <v>2000</v>
      </c>
      <c r="J136" s="119"/>
      <c r="K136" s="129"/>
      <c r="L136" s="157"/>
      <c r="M136" s="157"/>
    </row>
    <row r="137" spans="2:13" s="71" customFormat="1" ht="15" thickBot="1" x14ac:dyDescent="0.35">
      <c r="B137" s="9"/>
      <c r="C137" s="261" t="s">
        <v>42</v>
      </c>
      <c r="D137" s="224">
        <v>250</v>
      </c>
      <c r="E137" s="229">
        <v>250</v>
      </c>
      <c r="F137" s="229"/>
      <c r="G137" s="229">
        <v>215.804</v>
      </c>
      <c r="H137" s="229">
        <f t="shared" si="6"/>
        <v>34.195999999999998</v>
      </c>
      <c r="I137" s="230">
        <v>252.19900000000001</v>
      </c>
      <c r="J137" s="157"/>
      <c r="K137" s="129"/>
      <c r="L137" s="157"/>
      <c r="M137" s="157"/>
    </row>
    <row r="138" spans="2:13" s="71" customFormat="1" ht="15" thickBot="1" x14ac:dyDescent="0.35">
      <c r="B138" s="9"/>
      <c r="C138" s="218" t="s">
        <v>14</v>
      </c>
      <c r="D138" s="223"/>
      <c r="E138" s="233"/>
      <c r="F138" s="233">
        <v>12</v>
      </c>
      <c r="G138" s="233">
        <v>659</v>
      </c>
      <c r="H138" s="233">
        <f t="shared" si="6"/>
        <v>-659</v>
      </c>
      <c r="I138" s="295">
        <v>416</v>
      </c>
      <c r="J138" s="119"/>
      <c r="K138" s="129"/>
      <c r="L138" s="157"/>
      <c r="M138" s="157"/>
    </row>
    <row r="139" spans="2:13" s="3" customFormat="1" ht="16.2" thickBot="1" x14ac:dyDescent="0.35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1296.8126</v>
      </c>
      <c r="G139" s="187">
        <f>G120+G124+G125+G135+G136+G137+G138</f>
        <v>142456.97630000001</v>
      </c>
      <c r="H139" s="187">
        <f t="shared" si="7"/>
        <v>19631.023700000002</v>
      </c>
      <c r="I139" s="407">
        <f>I120+I124+I125+I135+I136+I137+I138</f>
        <v>111009.7386</v>
      </c>
      <c r="J139" s="173"/>
      <c r="K139" s="129"/>
      <c r="L139" s="157"/>
      <c r="M139" s="157"/>
    </row>
    <row r="140" spans="2:13" s="3" customFormat="1" ht="14.25" customHeight="1" x14ac:dyDescent="0.3">
      <c r="B140" s="2"/>
      <c r="C140" s="364" t="s">
        <v>82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3">
      <c r="B141" s="2"/>
      <c r="C141" s="124" t="s">
        <v>108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3">
      <c r="B142" s="118"/>
      <c r="C142" s="202" t="s">
        <v>128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5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3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3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3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4">
      <c r="B147" s="119"/>
      <c r="C147" s="215" t="s">
        <v>64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5">
      <c r="B148" s="209"/>
      <c r="C148" s="210"/>
      <c r="D148" s="211"/>
      <c r="E148" s="211"/>
      <c r="F148" s="211"/>
      <c r="G148" s="211"/>
      <c r="H148" s="212"/>
      <c r="I148" s="212"/>
      <c r="J148" s="212"/>
      <c r="K148" s="213"/>
      <c r="L148" s="119"/>
      <c r="M148" s="119"/>
    </row>
    <row r="149" spans="2:13" ht="12" customHeight="1" thickBot="1" x14ac:dyDescent="0.35">
      <c r="B149" s="120"/>
      <c r="C149" s="433" t="s">
        <v>2</v>
      </c>
      <c r="D149" s="434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67" t="s">
        <v>54</v>
      </c>
      <c r="D150" s="268">
        <v>19514</v>
      </c>
      <c r="E150" s="269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3">
      <c r="B151" s="120"/>
      <c r="C151" s="270" t="s">
        <v>69</v>
      </c>
      <c r="D151" s="271">
        <v>8878</v>
      </c>
      <c r="E151" s="269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5">
      <c r="B152" s="120"/>
      <c r="C152" s="272" t="s">
        <v>70</v>
      </c>
      <c r="D152" s="271">
        <v>4266</v>
      </c>
      <c r="E152" s="269"/>
      <c r="F152" s="189"/>
      <c r="G152" s="138"/>
      <c r="H152" s="119"/>
      <c r="I152" s="119"/>
      <c r="J152" s="119"/>
      <c r="K152" s="121"/>
      <c r="L152" s="119"/>
      <c r="M152" s="119"/>
    </row>
    <row r="153" spans="2:13" ht="16.2" thickBot="1" x14ac:dyDescent="0.35">
      <c r="B153" s="120"/>
      <c r="C153" s="273" t="s">
        <v>31</v>
      </c>
      <c r="D153" s="274">
        <f>SUM(D150:D152)</f>
        <v>32658</v>
      </c>
      <c r="E153" s="269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75" t="s">
        <v>86</v>
      </c>
      <c r="D154" s="276"/>
      <c r="E154" s="276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3">
      <c r="B155" s="120"/>
      <c r="C155" s="275" t="s">
        <v>98</v>
      </c>
      <c r="D155" s="276"/>
      <c r="E155" s="276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3">
      <c r="B156" s="120"/>
      <c r="C156" s="124" t="s">
        <v>123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5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" thickBot="1" x14ac:dyDescent="0.35">
      <c r="B158" s="120"/>
      <c r="C158" s="107" t="s">
        <v>19</v>
      </c>
      <c r="D158" s="114" t="s">
        <v>20</v>
      </c>
      <c r="E158" s="70" t="str">
        <f>F20</f>
        <v>LANDET KVANTUM UKE 43</v>
      </c>
      <c r="F158" s="70" t="str">
        <f>G20</f>
        <v>LANDET KVANTUM T.O.M UKE 43</v>
      </c>
      <c r="G158" s="70" t="str">
        <f>I20</f>
        <v>RESTKVOTER</v>
      </c>
      <c r="H158" s="93" t="str">
        <f>J20</f>
        <v>LANDET KVANTUM T.O.M. UKE 43 2017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2" t="s">
        <v>5</v>
      </c>
      <c r="D159" s="184">
        <v>19401</v>
      </c>
      <c r="E159" s="184">
        <v>7.4660000000000002</v>
      </c>
      <c r="F159" s="184">
        <v>17397.734700000001</v>
      </c>
      <c r="G159" s="184">
        <f>D159-F159</f>
        <v>2003.2652999999991</v>
      </c>
      <c r="H159" s="219">
        <v>15711.998799999999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5" t="s">
        <v>41</v>
      </c>
      <c r="D160" s="184">
        <v>100</v>
      </c>
      <c r="E160" s="184"/>
      <c r="F160" s="184">
        <v>3.8418000000000001</v>
      </c>
      <c r="G160" s="184">
        <f>D160-F160</f>
        <v>96.158199999999994</v>
      </c>
      <c r="H160" s="219">
        <v>9.4316999999999993</v>
      </c>
      <c r="I160" s="119"/>
      <c r="J160" s="119"/>
      <c r="K160" s="121"/>
      <c r="L160" s="119"/>
      <c r="M160" s="119"/>
    </row>
    <row r="161" spans="1:13" ht="15" customHeight="1" thickBot="1" x14ac:dyDescent="0.35">
      <c r="B161" s="120"/>
      <c r="C161" s="110" t="s">
        <v>36</v>
      </c>
      <c r="D161" s="185">
        <v>13</v>
      </c>
      <c r="E161" s="185"/>
      <c r="F161" s="185">
        <v>0.02</v>
      </c>
      <c r="G161" s="185">
        <f>D161-F161</f>
        <v>12.98</v>
      </c>
      <c r="H161" s="220"/>
      <c r="I161" s="119"/>
      <c r="J161" s="119"/>
      <c r="K161" s="121"/>
      <c r="L161" s="119"/>
      <c r="M161" s="119"/>
    </row>
    <row r="162" spans="1:13" ht="15" customHeight="1" thickBot="1" x14ac:dyDescent="0.35">
      <c r="A162" s="119"/>
      <c r="B162" s="120"/>
      <c r="C162" s="113" t="s">
        <v>52</v>
      </c>
      <c r="D162" s="186">
        <f>SUM(D159:D161)</f>
        <v>19514</v>
      </c>
      <c r="E162" s="186">
        <f>SUM(E159:E161)</f>
        <v>7.4660000000000002</v>
      </c>
      <c r="F162" s="186">
        <f>SUM(F159:F161)</f>
        <v>17401.5965</v>
      </c>
      <c r="G162" s="186">
        <f>D162-F162</f>
        <v>2112.4035000000003</v>
      </c>
      <c r="H162" s="207">
        <f>SUM(H159:H161)</f>
        <v>15721.430499999999</v>
      </c>
      <c r="I162" s="119"/>
      <c r="J162" s="119"/>
      <c r="K162" s="121"/>
      <c r="L162" s="119"/>
      <c r="M162" s="119"/>
    </row>
    <row r="163" spans="1:13" ht="21" customHeight="1" thickBot="1" x14ac:dyDescent="0.35">
      <c r="B163" s="153"/>
      <c r="C163" s="135" t="s">
        <v>65</v>
      </c>
      <c r="D163" s="155"/>
      <c r="E163" s="155"/>
      <c r="F163" s="208"/>
      <c r="G163" s="208"/>
      <c r="H163" s="208"/>
      <c r="I163" s="208"/>
      <c r="J163" s="155"/>
      <c r="K163" s="156"/>
      <c r="L163" s="119"/>
    </row>
    <row r="164" spans="1:13" s="40" customFormat="1" ht="30" customHeight="1" thickTop="1" thickBot="1" x14ac:dyDescent="0.4">
      <c r="A164" s="80"/>
      <c r="B164" s="49"/>
      <c r="C164" s="214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3">
      <c r="B165" s="438" t="s">
        <v>1</v>
      </c>
      <c r="C165" s="439"/>
      <c r="D165" s="439"/>
      <c r="E165" s="439"/>
      <c r="F165" s="439"/>
      <c r="G165" s="439"/>
      <c r="H165" s="439"/>
      <c r="I165" s="439"/>
      <c r="J165" s="439"/>
      <c r="K165" s="440"/>
      <c r="L165" s="190"/>
      <c r="M165" s="190"/>
    </row>
    <row r="166" spans="1:13" ht="6" customHeight="1" thickBot="1" x14ac:dyDescent="0.35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5">
      <c r="B167" s="29"/>
      <c r="C167" s="433" t="s">
        <v>2</v>
      </c>
      <c r="D167" s="434"/>
      <c r="E167" s="433" t="s">
        <v>53</v>
      </c>
      <c r="F167" s="434"/>
      <c r="G167" s="433" t="s">
        <v>99</v>
      </c>
      <c r="H167" s="434"/>
      <c r="I167" s="84"/>
      <c r="J167" s="84"/>
      <c r="K167" s="30"/>
      <c r="L167" s="144"/>
      <c r="M167" s="144"/>
    </row>
    <row r="168" spans="1:13" ht="14.25" customHeight="1" x14ac:dyDescent="0.3">
      <c r="B168" s="50"/>
      <c r="C168" s="267" t="s">
        <v>54</v>
      </c>
      <c r="D168" s="277">
        <v>54382</v>
      </c>
      <c r="E168" s="278" t="s">
        <v>5</v>
      </c>
      <c r="F168" s="279">
        <v>40872</v>
      </c>
      <c r="G168" s="270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3">
      <c r="B169" s="50"/>
      <c r="C169" s="270" t="s">
        <v>44</v>
      </c>
      <c r="D169" s="280">
        <v>51031</v>
      </c>
      <c r="E169" s="281" t="s">
        <v>45</v>
      </c>
      <c r="F169" s="282">
        <v>8000</v>
      </c>
      <c r="G169" s="270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3">
      <c r="B170" s="50"/>
      <c r="C170" s="270"/>
      <c r="D170" s="280"/>
      <c r="E170" s="281" t="s">
        <v>38</v>
      </c>
      <c r="F170" s="282">
        <v>5500</v>
      </c>
      <c r="G170" s="270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5">
      <c r="B171" s="50"/>
      <c r="C171" s="270"/>
      <c r="D171" s="280"/>
      <c r="E171" s="281"/>
      <c r="F171" s="282"/>
      <c r="G171" s="270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5">
      <c r="B172" s="50"/>
      <c r="C172" s="53" t="s">
        <v>31</v>
      </c>
      <c r="D172" s="283">
        <f>SUM(D168:D171)</f>
        <v>105413</v>
      </c>
      <c r="E172" s="284" t="s">
        <v>56</v>
      </c>
      <c r="F172" s="283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" customHeight="1" x14ac:dyDescent="0.3">
      <c r="B173" s="50"/>
      <c r="C173" s="252" t="s">
        <v>72</v>
      </c>
      <c r="D173" s="281"/>
      <c r="E173" s="281"/>
      <c r="F173" s="281"/>
      <c r="G173" s="85"/>
      <c r="H173" s="51"/>
      <c r="I173" s="84"/>
      <c r="J173" s="84"/>
      <c r="K173" s="52"/>
      <c r="L173" s="191"/>
      <c r="M173" s="191"/>
    </row>
    <row r="174" spans="1:13" s="6" customFormat="1" ht="12.9" customHeight="1" x14ac:dyDescent="0.3">
      <c r="B174" s="50"/>
      <c r="C174" s="285" t="s">
        <v>71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5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3">
      <c r="B176" s="435" t="s">
        <v>8</v>
      </c>
      <c r="C176" s="436"/>
      <c r="D176" s="436"/>
      <c r="E176" s="436"/>
      <c r="F176" s="436"/>
      <c r="G176" s="436"/>
      <c r="H176" s="436"/>
      <c r="I176" s="436"/>
      <c r="J176" s="436"/>
      <c r="K176" s="437"/>
      <c r="L176" s="190"/>
      <c r="M176" s="190"/>
    </row>
    <row r="177" spans="1:13" ht="4.5" customHeight="1" thickBot="1" x14ac:dyDescent="0.35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7.4" thickBot="1" x14ac:dyDescent="0.35">
      <c r="A178" s="3"/>
      <c r="B178" s="29"/>
      <c r="C178" s="107" t="s">
        <v>19</v>
      </c>
      <c r="D178" s="179" t="s">
        <v>76</v>
      </c>
      <c r="E178" s="325" t="s">
        <v>73</v>
      </c>
      <c r="F178" s="325" t="str">
        <f>F20</f>
        <v>LANDET KVANTUM UKE 43</v>
      </c>
      <c r="G178" s="325" t="str">
        <f>G20</f>
        <v>LANDET KVANTUM T.O.M UKE 43</v>
      </c>
      <c r="H178" s="70" t="str">
        <f>I20</f>
        <v>RESTKVOTER</v>
      </c>
      <c r="I178" s="93" t="str">
        <f>J20</f>
        <v>LANDET KVANTUM T.O.M. UKE 43 2017</v>
      </c>
      <c r="J178" s="144"/>
      <c r="K178" s="30"/>
      <c r="L178" s="144"/>
      <c r="M178" s="144"/>
    </row>
    <row r="179" spans="1:13" ht="14.1" customHeight="1" x14ac:dyDescent="0.3">
      <c r="B179" s="50"/>
      <c r="C179" s="108" t="s">
        <v>16</v>
      </c>
      <c r="D179" s="225">
        <f t="shared" ref="D179:H179" si="8">D180+D181+D182+D183</f>
        <v>40874</v>
      </c>
      <c r="E179" s="303">
        <f>E180+E181+E182+E183</f>
        <v>44365</v>
      </c>
      <c r="F179" s="303">
        <f>F180+F181+F182+F183</f>
        <v>184.5924</v>
      </c>
      <c r="G179" s="303">
        <f>G180+G181+G182+G183</f>
        <v>29530.7012</v>
      </c>
      <c r="H179" s="303">
        <f t="shared" si="8"/>
        <v>14834.298799999999</v>
      </c>
      <c r="I179" s="308">
        <f>I180+I181+I182+I183</f>
        <v>39939.822099999998</v>
      </c>
      <c r="J179" s="81"/>
      <c r="K179" s="58"/>
      <c r="L179" s="192"/>
      <c r="M179" s="192"/>
    </row>
    <row r="180" spans="1:13" ht="14.1" customHeight="1" x14ac:dyDescent="0.3">
      <c r="B180" s="50"/>
      <c r="C180" s="292" t="s">
        <v>80</v>
      </c>
      <c r="D180" s="286">
        <v>26187</v>
      </c>
      <c r="E180" s="301">
        <v>28809</v>
      </c>
      <c r="F180" s="301"/>
      <c r="G180" s="301">
        <v>22663.467000000001</v>
      </c>
      <c r="H180" s="301">
        <f t="shared" ref="H180:H185" si="9">E180-G180</f>
        <v>6145.5329999999994</v>
      </c>
      <c r="I180" s="306">
        <v>31537.790799999999</v>
      </c>
      <c r="J180" s="81"/>
      <c r="K180" s="58"/>
      <c r="L180" s="192"/>
      <c r="M180" s="192"/>
    </row>
    <row r="181" spans="1:13" ht="14.1" customHeight="1" x14ac:dyDescent="0.3">
      <c r="B181" s="50"/>
      <c r="C181" s="109" t="s">
        <v>11</v>
      </c>
      <c r="D181" s="286">
        <v>6816</v>
      </c>
      <c r="E181" s="301">
        <v>7498</v>
      </c>
      <c r="F181" s="301">
        <v>136.95480000000001</v>
      </c>
      <c r="G181" s="301">
        <v>1817.0897</v>
      </c>
      <c r="H181" s="301">
        <f t="shared" si="9"/>
        <v>5680.9102999999996</v>
      </c>
      <c r="I181" s="306">
        <v>2604.5970000000002</v>
      </c>
      <c r="J181" s="81"/>
      <c r="K181" s="58"/>
      <c r="L181" s="192"/>
      <c r="M181" s="192"/>
    </row>
    <row r="182" spans="1:13" ht="14.1" customHeight="1" x14ac:dyDescent="0.3">
      <c r="B182" s="50"/>
      <c r="C182" s="109" t="s">
        <v>47</v>
      </c>
      <c r="D182" s="286">
        <v>1811</v>
      </c>
      <c r="E182" s="301">
        <v>1877</v>
      </c>
      <c r="F182" s="301">
        <v>30.975999999999999</v>
      </c>
      <c r="G182" s="301">
        <v>2094.5819999999999</v>
      </c>
      <c r="H182" s="301">
        <f t="shared" si="9"/>
        <v>-217.58199999999988</v>
      </c>
      <c r="I182" s="306">
        <v>1796.3668</v>
      </c>
      <c r="J182" s="81"/>
      <c r="K182" s="58"/>
      <c r="L182" s="192"/>
      <c r="M182" s="192"/>
    </row>
    <row r="183" spans="1:13" ht="14.1" customHeight="1" thickBot="1" x14ac:dyDescent="0.35">
      <c r="B183" s="50"/>
      <c r="C183" s="381" t="s">
        <v>46</v>
      </c>
      <c r="D183" s="382">
        <v>6060</v>
      </c>
      <c r="E183" s="383">
        <v>6181</v>
      </c>
      <c r="F183" s="383">
        <v>16.6616</v>
      </c>
      <c r="G183" s="383">
        <v>2955.5625</v>
      </c>
      <c r="H183" s="383">
        <f t="shared" si="9"/>
        <v>3225.4375</v>
      </c>
      <c r="I183" s="384">
        <v>4001.0675000000001</v>
      </c>
      <c r="J183" s="81"/>
      <c r="K183" s="58"/>
      <c r="L183" s="192"/>
      <c r="M183" s="192"/>
    </row>
    <row r="184" spans="1:13" ht="14.1" customHeight="1" thickBot="1" x14ac:dyDescent="0.35">
      <c r="B184" s="50"/>
      <c r="C184" s="112" t="s">
        <v>38</v>
      </c>
      <c r="D184" s="287">
        <v>5500</v>
      </c>
      <c r="E184" s="305">
        <v>5500</v>
      </c>
      <c r="F184" s="305">
        <v>1.5840000000000001</v>
      </c>
      <c r="G184" s="305">
        <v>1921.3236999999999</v>
      </c>
      <c r="H184" s="305">
        <f t="shared" si="9"/>
        <v>3578.6763000000001</v>
      </c>
      <c r="I184" s="310">
        <v>2606.1986000000002</v>
      </c>
      <c r="J184" s="81"/>
      <c r="K184" s="58"/>
      <c r="L184" s="192"/>
      <c r="M184" s="192"/>
    </row>
    <row r="185" spans="1:13" ht="14.1" customHeight="1" x14ac:dyDescent="0.3">
      <c r="B185" s="50"/>
      <c r="C185" s="108" t="s">
        <v>17</v>
      </c>
      <c r="D185" s="225">
        <v>8000</v>
      </c>
      <c r="E185" s="303">
        <v>8000</v>
      </c>
      <c r="F185" s="303">
        <f>F186+F187</f>
        <v>71.838899999999995</v>
      </c>
      <c r="G185" s="303">
        <f>G186+G187</f>
        <v>4324.0605999999998</v>
      </c>
      <c r="H185" s="303">
        <f t="shared" si="9"/>
        <v>3675.9394000000002</v>
      </c>
      <c r="I185" s="308">
        <f>I186+I187</f>
        <v>4828.3150000000005</v>
      </c>
      <c r="J185" s="81"/>
      <c r="K185" s="58"/>
      <c r="L185" s="192"/>
      <c r="M185" s="192"/>
    </row>
    <row r="186" spans="1:13" ht="14.1" customHeight="1" x14ac:dyDescent="0.3">
      <c r="B186" s="50"/>
      <c r="C186" s="109" t="s">
        <v>29</v>
      </c>
      <c r="D186" s="286"/>
      <c r="E186" s="301"/>
      <c r="F186" s="301">
        <v>28.1813</v>
      </c>
      <c r="G186" s="301">
        <v>1344.7014999999999</v>
      </c>
      <c r="H186" s="301"/>
      <c r="I186" s="306">
        <v>1687.1124</v>
      </c>
      <c r="J186" s="81"/>
      <c r="K186" s="58"/>
      <c r="L186" s="192"/>
      <c r="M186" s="192"/>
    </row>
    <row r="187" spans="1:13" ht="14.1" customHeight="1" thickBot="1" x14ac:dyDescent="0.35">
      <c r="B187" s="50"/>
      <c r="C187" s="111" t="s">
        <v>48</v>
      </c>
      <c r="D187" s="227"/>
      <c r="E187" s="304"/>
      <c r="F187" s="304">
        <v>43.657600000000002</v>
      </c>
      <c r="G187" s="304">
        <v>2979.3591000000001</v>
      </c>
      <c r="H187" s="304"/>
      <c r="I187" s="309">
        <v>3141.2026000000001</v>
      </c>
      <c r="J187" s="84"/>
      <c r="K187" s="58"/>
      <c r="L187" s="192"/>
      <c r="M187" s="192"/>
    </row>
    <row r="188" spans="1:13" ht="14.1" customHeight="1" thickBot="1" x14ac:dyDescent="0.35">
      <c r="B188" s="50"/>
      <c r="C188" s="112" t="s">
        <v>13</v>
      </c>
      <c r="D188" s="287">
        <v>10</v>
      </c>
      <c r="E188" s="305">
        <v>10</v>
      </c>
      <c r="F188" s="305">
        <v>6.4799999999999996E-2</v>
      </c>
      <c r="G188" s="305">
        <v>0.60119999999999996</v>
      </c>
      <c r="H188" s="305">
        <f>E188-G188</f>
        <v>9.3987999999999996</v>
      </c>
      <c r="I188" s="310">
        <v>0.55289999999999995</v>
      </c>
      <c r="J188" s="81"/>
      <c r="K188" s="58"/>
      <c r="L188" s="192"/>
      <c r="M188" s="192"/>
    </row>
    <row r="189" spans="1:13" ht="14.1" customHeight="1" thickBot="1" x14ac:dyDescent="0.35">
      <c r="B189" s="50"/>
      <c r="C189" s="110" t="s">
        <v>49</v>
      </c>
      <c r="D189" s="226"/>
      <c r="E189" s="302"/>
      <c r="F189" s="302">
        <v>0.34320000000000001</v>
      </c>
      <c r="G189" s="302">
        <v>47.778700000000001</v>
      </c>
      <c r="H189" s="302">
        <f>E189-G189</f>
        <v>-47.778700000000001</v>
      </c>
      <c r="I189" s="307">
        <v>58.939300000000003</v>
      </c>
      <c r="J189" s="81"/>
      <c r="K189" s="58"/>
      <c r="L189" s="192"/>
      <c r="M189" s="192"/>
    </row>
    <row r="190" spans="1:13" ht="16.2" thickBot="1" x14ac:dyDescent="0.35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258.42330000000004</v>
      </c>
      <c r="G190" s="196">
        <f>G179+G184+G185+G188+G189</f>
        <v>35824.465400000001</v>
      </c>
      <c r="H190" s="200">
        <f>H179+H184+H185+H188+H189</f>
        <v>22050.534599999999</v>
      </c>
      <c r="I190" s="197">
        <f>I179+I184+I185+I188+I189</f>
        <v>47433.827900000004</v>
      </c>
      <c r="J190" s="178"/>
      <c r="K190" s="58"/>
      <c r="L190" s="192"/>
      <c r="M190" s="192"/>
    </row>
    <row r="191" spans="1:13" ht="14.1" customHeight="1" x14ac:dyDescent="0.3">
      <c r="A191" s="3"/>
      <c r="B191" s="29"/>
      <c r="C191" s="364" t="s">
        <v>81</v>
      </c>
      <c r="D191" s="67"/>
      <c r="E191" s="67"/>
      <c r="F191" s="67"/>
      <c r="G191" s="67"/>
      <c r="H191" s="363"/>
      <c r="I191" s="363"/>
      <c r="J191" s="144"/>
      <c r="K191" s="30"/>
      <c r="L191" s="144"/>
      <c r="M191" s="144"/>
    </row>
    <row r="192" spans="1:13" ht="14.1" customHeight="1" thickBot="1" x14ac:dyDescent="0.35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3"/>
    <row r="194" spans="1:13" s="40" customFormat="1" ht="17.100000000000001" customHeight="1" thickBot="1" x14ac:dyDescent="0.35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3">
      <c r="B195" s="438" t="s">
        <v>1</v>
      </c>
      <c r="C195" s="439"/>
      <c r="D195" s="439"/>
      <c r="E195" s="439"/>
      <c r="F195" s="439"/>
      <c r="G195" s="439"/>
      <c r="H195" s="439"/>
      <c r="I195" s="439"/>
      <c r="J195" s="439"/>
      <c r="K195" s="440"/>
      <c r="L195" s="190"/>
      <c r="M195" s="190"/>
    </row>
    <row r="196" spans="1:13" ht="6" customHeight="1" thickBot="1" x14ac:dyDescent="0.35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5">
      <c r="B197" s="73"/>
      <c r="C197" s="433" t="s">
        <v>2</v>
      </c>
      <c r="D197" s="434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3">
      <c r="B198" s="75"/>
      <c r="C198" s="267" t="s">
        <v>79</v>
      </c>
      <c r="D198" s="268">
        <v>6955</v>
      </c>
      <c r="E198" s="288"/>
      <c r="F198" s="238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3">
      <c r="B199" s="75"/>
      <c r="C199" s="270" t="s">
        <v>44</v>
      </c>
      <c r="D199" s="271">
        <v>35819</v>
      </c>
      <c r="E199" s="288"/>
      <c r="F199" s="238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5">
      <c r="B200" s="75"/>
      <c r="C200" s="272" t="s">
        <v>28</v>
      </c>
      <c r="D200" s="271">
        <v>382</v>
      </c>
      <c r="E200" s="288"/>
      <c r="F200" s="238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5">
      <c r="B201" s="75"/>
      <c r="C201" s="273" t="s">
        <v>31</v>
      </c>
      <c r="D201" s="274">
        <f>SUM(D198:D200)</f>
        <v>43156</v>
      </c>
      <c r="E201" s="288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3">
      <c r="B202" s="83"/>
      <c r="C202" s="289" t="s">
        <v>68</v>
      </c>
      <c r="D202" s="281"/>
      <c r="E202" s="281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3">
      <c r="B203" s="83"/>
      <c r="C203" s="285" t="s">
        <v>61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5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3">
      <c r="B205" s="435" t="s">
        <v>8</v>
      </c>
      <c r="C205" s="436"/>
      <c r="D205" s="436"/>
      <c r="E205" s="436"/>
      <c r="F205" s="436"/>
      <c r="G205" s="436"/>
      <c r="H205" s="436"/>
      <c r="I205" s="436"/>
      <c r="J205" s="436"/>
      <c r="K205" s="437"/>
      <c r="L205" s="190"/>
      <c r="M205" s="190"/>
    </row>
    <row r="206" spans="1:13" ht="6" customHeight="1" thickBot="1" x14ac:dyDescent="0.35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5">
      <c r="B207" s="83"/>
      <c r="C207" s="107" t="s">
        <v>19</v>
      </c>
      <c r="D207" s="114" t="s">
        <v>20</v>
      </c>
      <c r="E207" s="70" t="str">
        <f>F20</f>
        <v>LANDET KVANTUM UKE 43</v>
      </c>
      <c r="F207" s="70" t="str">
        <f>G20</f>
        <v>LANDET KVANTUM T.O.M UKE 43</v>
      </c>
      <c r="G207" s="70" t="str">
        <f>I20</f>
        <v>RESTKVOTER</v>
      </c>
      <c r="H207" s="93" t="str">
        <f>J20</f>
        <v>LANDET KVANTUM T.O.M. UKE 43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5">
      <c r="B208" s="95"/>
      <c r="C208" s="112" t="s">
        <v>51</v>
      </c>
      <c r="D208" s="184">
        <v>1600</v>
      </c>
      <c r="E208" s="184">
        <v>15.0878</v>
      </c>
      <c r="F208" s="184">
        <v>897.1789</v>
      </c>
      <c r="G208" s="184">
        <f>D208-F208</f>
        <v>702.8211</v>
      </c>
      <c r="H208" s="219">
        <v>903.77620000000002</v>
      </c>
      <c r="I208" s="96"/>
      <c r="J208" s="163"/>
      <c r="K208" s="97"/>
      <c r="L208" s="101"/>
      <c r="M208" s="101"/>
    </row>
    <row r="209" spans="2:13" ht="14.1" customHeight="1" thickBot="1" x14ac:dyDescent="0.35">
      <c r="B209" s="83"/>
      <c r="C209" s="115" t="s">
        <v>45</v>
      </c>
      <c r="D209" s="184">
        <v>5305</v>
      </c>
      <c r="E209" s="184">
        <v>21.6129</v>
      </c>
      <c r="F209" s="184">
        <v>3933.8798999999999</v>
      </c>
      <c r="G209" s="184">
        <f t="shared" ref="G209:G211" si="10">D209-F209</f>
        <v>1371.1201000000001</v>
      </c>
      <c r="H209" s="219">
        <v>3775.2660999999998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5">
      <c r="B210" s="95"/>
      <c r="C210" s="110" t="s">
        <v>36</v>
      </c>
      <c r="D210" s="185">
        <v>50</v>
      </c>
      <c r="E210" s="185">
        <v>7.1000000000000004E-3</v>
      </c>
      <c r="F210" s="185">
        <v>0.53220000000000001</v>
      </c>
      <c r="G210" s="184">
        <f t="shared" si="10"/>
        <v>49.467799999999997</v>
      </c>
      <c r="H210" s="219">
        <v>0.2974</v>
      </c>
      <c r="I210" s="96"/>
      <c r="J210" s="163"/>
      <c r="K210" s="97"/>
      <c r="L210" s="101"/>
      <c r="M210" s="101"/>
    </row>
    <row r="211" spans="2:13" s="98" customFormat="1" ht="14.1" customHeight="1" thickBot="1" x14ac:dyDescent="0.35">
      <c r="B211" s="90"/>
      <c r="C211" s="110" t="s">
        <v>55</v>
      </c>
      <c r="D211" s="185"/>
      <c r="E211" s="185"/>
      <c r="F211" s="185">
        <v>1.1806000000000001</v>
      </c>
      <c r="G211" s="184">
        <f t="shared" si="10"/>
        <v>-1.1806000000000001</v>
      </c>
      <c r="H211" s="219">
        <v>11.314500000000001</v>
      </c>
      <c r="I211" s="91"/>
      <c r="J211" s="91"/>
      <c r="K211" s="92"/>
      <c r="L211" s="193"/>
      <c r="M211" s="193"/>
    </row>
    <row r="212" spans="2:13" ht="16.2" thickBot="1" x14ac:dyDescent="0.35">
      <c r="B212" s="83"/>
      <c r="C212" s="113" t="s">
        <v>52</v>
      </c>
      <c r="D212" s="186">
        <f>D198</f>
        <v>6955</v>
      </c>
      <c r="E212" s="186">
        <f>SUM(E208:E211)</f>
        <v>36.707799999999999</v>
      </c>
      <c r="F212" s="186">
        <f>SUM(F208:F211)</f>
        <v>4832.7715999999991</v>
      </c>
      <c r="G212" s="186">
        <f>D212-F212</f>
        <v>2122.2284000000009</v>
      </c>
      <c r="H212" s="207">
        <f>H208+H209+H210+H211</f>
        <v>4690.6542000000009</v>
      </c>
      <c r="I212" s="81"/>
      <c r="J212" s="81"/>
      <c r="K212" s="72"/>
      <c r="L212" s="119"/>
      <c r="M212" s="119"/>
    </row>
    <row r="213" spans="2:13" s="71" customFormat="1" ht="9" customHeight="1" x14ac:dyDescent="0.3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5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3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3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3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3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3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3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5">
      <c r="B221" s="82"/>
      <c r="C221" s="94" t="s">
        <v>109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3">
      <c r="B222" s="438" t="s">
        <v>1</v>
      </c>
      <c r="C222" s="439"/>
      <c r="D222" s="439"/>
      <c r="E222" s="439"/>
      <c r="F222" s="439"/>
      <c r="G222" s="439"/>
      <c r="H222" s="439"/>
      <c r="I222" s="439"/>
      <c r="J222" s="439"/>
      <c r="K222" s="440"/>
      <c r="L222" s="190"/>
      <c r="M222" s="190"/>
    </row>
    <row r="223" spans="2:13" ht="6" customHeight="1" thickBot="1" x14ac:dyDescent="0.35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5">
      <c r="B224" s="143"/>
      <c r="C224" s="433" t="s">
        <v>2</v>
      </c>
      <c r="D224" s="434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3">
      <c r="B225" s="146"/>
      <c r="C225" s="267" t="s">
        <v>79</v>
      </c>
      <c r="D225" s="268">
        <v>5239</v>
      </c>
      <c r="E225" s="288"/>
      <c r="F225" s="238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3">
      <c r="B226" s="146"/>
      <c r="C226" s="270" t="s">
        <v>44</v>
      </c>
      <c r="D226" s="271">
        <v>3538</v>
      </c>
      <c r="E226" s="288"/>
      <c r="F226" s="238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5">
      <c r="B227" s="146"/>
      <c r="C227" s="270" t="s">
        <v>28</v>
      </c>
      <c r="D227" s="271">
        <v>123</v>
      </c>
      <c r="E227" s="288"/>
      <c r="F227" s="238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5">
      <c r="B228" s="146"/>
      <c r="C228" s="273" t="s">
        <v>31</v>
      </c>
      <c r="D228" s="274">
        <v>8900</v>
      </c>
      <c r="E228" s="288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3">
      <c r="B229" s="83"/>
      <c r="C229" s="289" t="s">
        <v>110</v>
      </c>
      <c r="D229" s="281"/>
      <c r="E229" s="281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5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3">
      <c r="B231" s="435" t="s">
        <v>8</v>
      </c>
      <c r="C231" s="436"/>
      <c r="D231" s="436"/>
      <c r="E231" s="436"/>
      <c r="F231" s="436"/>
      <c r="G231" s="436"/>
      <c r="H231" s="436"/>
      <c r="I231" s="436"/>
      <c r="J231" s="436"/>
      <c r="K231" s="437"/>
      <c r="L231" s="190"/>
      <c r="M231" s="190"/>
    </row>
    <row r="232" spans="2:13" ht="6" customHeight="1" thickBot="1" x14ac:dyDescent="0.35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5">
      <c r="B233" s="83"/>
      <c r="C233" s="393" t="s">
        <v>111</v>
      </c>
      <c r="D233" s="394" t="s">
        <v>112</v>
      </c>
      <c r="E233" s="395" t="s">
        <v>113</v>
      </c>
      <c r="F233" s="396" t="str">
        <f>E207</f>
        <v>LANDET KVANTUM UKE 43</v>
      </c>
      <c r="G233" s="396" t="str">
        <f>F207</f>
        <v>LANDET KVANTUM T.O.M UKE 43</v>
      </c>
      <c r="H233" s="396" t="s">
        <v>63</v>
      </c>
      <c r="I233" s="397" t="str">
        <f>H207</f>
        <v>LANDET KVANTUM T.O.M. UKE 43 2017</v>
      </c>
      <c r="J233" s="81"/>
      <c r="K233" s="121"/>
      <c r="L233" s="119"/>
      <c r="M233" s="119"/>
    </row>
    <row r="234" spans="2:13" s="98" customFormat="1" ht="14.1" customHeight="1" thickBot="1" x14ac:dyDescent="0.35">
      <c r="B234" s="162"/>
      <c r="C234" s="112" t="s">
        <v>114</v>
      </c>
      <c r="D234" s="462">
        <v>2075</v>
      </c>
      <c r="E234" s="465">
        <v>2075</v>
      </c>
      <c r="F234" s="398">
        <f>SUM(F235:F236)</f>
        <v>0</v>
      </c>
      <c r="G234" s="398">
        <f>SUM(G235:G236)</f>
        <v>2083.9490000000001</v>
      </c>
      <c r="H234" s="465">
        <f>E234-G234</f>
        <v>-8.9490000000000691</v>
      </c>
      <c r="I234" s="398">
        <f>SUM(I235:I236)</f>
        <v>2310.6381000000001</v>
      </c>
      <c r="J234" s="163"/>
      <c r="K234" s="97"/>
      <c r="L234" s="101"/>
      <c r="M234" s="101"/>
    </row>
    <row r="235" spans="2:13" s="98" customFormat="1" ht="14.1" customHeight="1" thickBot="1" x14ac:dyDescent="0.35">
      <c r="B235" s="162"/>
      <c r="C235" s="399" t="s">
        <v>87</v>
      </c>
      <c r="D235" s="463"/>
      <c r="E235" s="466"/>
      <c r="F235" s="400"/>
      <c r="G235" s="400">
        <v>1636.6134999999999</v>
      </c>
      <c r="H235" s="466"/>
      <c r="I235" s="400">
        <v>1842.7294999999999</v>
      </c>
      <c r="J235" s="163"/>
      <c r="K235" s="97"/>
      <c r="L235" s="101"/>
      <c r="M235" s="101"/>
    </row>
    <row r="236" spans="2:13" s="98" customFormat="1" ht="14.1" customHeight="1" thickBot="1" x14ac:dyDescent="0.35">
      <c r="B236" s="162"/>
      <c r="C236" s="399" t="s">
        <v>89</v>
      </c>
      <c r="D236" s="464"/>
      <c r="E236" s="467"/>
      <c r="F236" s="401"/>
      <c r="G236" s="401">
        <v>447.33550000000002</v>
      </c>
      <c r="H236" s="467"/>
      <c r="I236" s="401">
        <v>467.90859999999998</v>
      </c>
      <c r="J236" s="163"/>
      <c r="K236" s="97"/>
      <c r="L236" s="101"/>
      <c r="M236" s="101"/>
    </row>
    <row r="237" spans="2:13" s="98" customFormat="1" ht="14.1" customHeight="1" thickBot="1" x14ac:dyDescent="0.35">
      <c r="B237" s="162"/>
      <c r="C237" s="112" t="s">
        <v>115</v>
      </c>
      <c r="D237" s="462">
        <v>1582</v>
      </c>
      <c r="E237" s="465">
        <v>1888</v>
      </c>
      <c r="F237" s="398">
        <f>SUM(F238:F239)</f>
        <v>0</v>
      </c>
      <c r="G237" s="398">
        <f>SUM(G238:G239)</f>
        <v>1709.5282999999999</v>
      </c>
      <c r="H237" s="465">
        <f>E237-G237</f>
        <v>178.47170000000006</v>
      </c>
      <c r="I237" s="398">
        <f>SUM(I238:I239)</f>
        <v>1946.3164000000002</v>
      </c>
      <c r="J237" s="163"/>
      <c r="K237" s="97"/>
      <c r="L237" s="101"/>
      <c r="M237" s="101"/>
    </row>
    <row r="238" spans="2:13" s="98" customFormat="1" ht="14.1" customHeight="1" thickBot="1" x14ac:dyDescent="0.35">
      <c r="B238" s="162"/>
      <c r="C238" s="399" t="s">
        <v>87</v>
      </c>
      <c r="D238" s="463"/>
      <c r="E238" s="466"/>
      <c r="F238" s="400"/>
      <c r="G238" s="400">
        <v>1425.3218999999999</v>
      </c>
      <c r="H238" s="466"/>
      <c r="I238" s="400">
        <v>1597.13</v>
      </c>
      <c r="J238" s="163"/>
      <c r="K238" s="97"/>
      <c r="L238" s="101"/>
      <c r="M238" s="101"/>
    </row>
    <row r="239" spans="2:13" s="98" customFormat="1" ht="14.1" customHeight="1" thickBot="1" x14ac:dyDescent="0.35">
      <c r="B239" s="162"/>
      <c r="C239" s="399" t="s">
        <v>89</v>
      </c>
      <c r="D239" s="464"/>
      <c r="E239" s="467"/>
      <c r="F239" s="401"/>
      <c r="G239" s="401">
        <v>284.20639999999997</v>
      </c>
      <c r="H239" s="467"/>
      <c r="I239" s="401">
        <v>349.18639999999999</v>
      </c>
      <c r="J239" s="163"/>
      <c r="K239" s="97"/>
      <c r="L239" s="101"/>
      <c r="M239" s="101"/>
    </row>
    <row r="240" spans="2:13" s="98" customFormat="1" ht="14.1" customHeight="1" thickBot="1" x14ac:dyDescent="0.35">
      <c r="B240" s="162"/>
      <c r="C240" s="112" t="s">
        <v>116</v>
      </c>
      <c r="D240" s="462">
        <v>1582</v>
      </c>
      <c r="E240" s="465">
        <v>1888</v>
      </c>
      <c r="F240" s="398">
        <f>SUM(F241:F242)</f>
        <v>53.638499999999993</v>
      </c>
      <c r="G240" s="398">
        <f>SUM(G241:G242)</f>
        <v>676.65269999999998</v>
      </c>
      <c r="H240" s="465">
        <f>E240-G240</f>
        <v>1211.3472999999999</v>
      </c>
      <c r="I240" s="398">
        <f>SUM(I241:I242)</f>
        <v>936.36680000000001</v>
      </c>
      <c r="J240" s="163"/>
      <c r="K240" s="97"/>
      <c r="L240" s="101"/>
      <c r="M240" s="101"/>
    </row>
    <row r="241" spans="2:13" s="98" customFormat="1" ht="14.1" customHeight="1" thickBot="1" x14ac:dyDescent="0.35">
      <c r="B241" s="162"/>
      <c r="C241" s="399" t="s">
        <v>87</v>
      </c>
      <c r="D241" s="463"/>
      <c r="E241" s="466"/>
      <c r="F241" s="400">
        <v>42.252499999999998</v>
      </c>
      <c r="G241" s="400">
        <v>558.43349999999998</v>
      </c>
      <c r="H241" s="466"/>
      <c r="I241" s="400">
        <v>763.60450000000003</v>
      </c>
      <c r="J241" s="163"/>
      <c r="K241" s="97"/>
      <c r="L241" s="101"/>
      <c r="M241" s="101"/>
    </row>
    <row r="242" spans="2:13" s="98" customFormat="1" ht="14.1" customHeight="1" thickBot="1" x14ac:dyDescent="0.35">
      <c r="B242" s="162"/>
      <c r="C242" s="399" t="s">
        <v>89</v>
      </c>
      <c r="D242" s="464"/>
      <c r="E242" s="467"/>
      <c r="F242" s="401">
        <v>11.385999999999999</v>
      </c>
      <c r="G242" s="401">
        <v>118.2192</v>
      </c>
      <c r="H242" s="467"/>
      <c r="I242" s="401">
        <v>172.76230000000001</v>
      </c>
      <c r="J242" s="163"/>
      <c r="K242" s="97"/>
      <c r="L242" s="101"/>
      <c r="M242" s="101"/>
    </row>
    <row r="243" spans="2:13" s="98" customFormat="1" ht="14.1" customHeight="1" thickBot="1" x14ac:dyDescent="0.35">
      <c r="B243" s="90"/>
      <c r="C243" s="110" t="s">
        <v>55</v>
      </c>
      <c r="D243" s="432"/>
      <c r="E243" s="432"/>
      <c r="F243" s="220">
        <v>0.94</v>
      </c>
      <c r="G243" s="220">
        <f>10.352+0.157</f>
        <v>10.509</v>
      </c>
      <c r="H243" s="430"/>
      <c r="I243" s="220">
        <f>0.608+0.766+0.524</f>
        <v>1.8980000000000001</v>
      </c>
      <c r="J243" s="91"/>
      <c r="K243" s="92"/>
      <c r="L243" s="193"/>
      <c r="M243" s="193"/>
    </row>
    <row r="244" spans="2:13" ht="16.2" thickBot="1" x14ac:dyDescent="0.35">
      <c r="B244" s="83"/>
      <c r="C244" s="113" t="s">
        <v>52</v>
      </c>
      <c r="D244" s="431">
        <f>SUM(D234:D243)</f>
        <v>5239</v>
      </c>
      <c r="E244" s="431">
        <f t="shared" ref="E244:H244" si="11">SUM(E234:E243)</f>
        <v>5851</v>
      </c>
      <c r="F244" s="186">
        <f>F234+F237+F240+F243</f>
        <v>54.578499999999991</v>
      </c>
      <c r="G244" s="186">
        <f>G234+G237+G240+G243</f>
        <v>4480.6390000000001</v>
      </c>
      <c r="H244" s="431">
        <f t="shared" si="11"/>
        <v>1380.87</v>
      </c>
      <c r="I244" s="186">
        <f>I234+I237+I240+I243</f>
        <v>5195.2192999999997</v>
      </c>
      <c r="J244" s="81"/>
      <c r="K244" s="121"/>
      <c r="L244" s="119"/>
      <c r="M244" s="119"/>
    </row>
    <row r="245" spans="2:13" s="71" customFormat="1" ht="9" customHeight="1" x14ac:dyDescent="0.3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5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3"/>
    <row r="248" spans="2:13" ht="14.1" hidden="1" customHeight="1" x14ac:dyDescent="0.3"/>
    <row r="249" spans="2:13" ht="14.1" hidden="1" customHeight="1" x14ac:dyDescent="0.3"/>
    <row r="250" spans="2:13" ht="14.1" hidden="1" customHeight="1" x14ac:dyDescent="0.3">
      <c r="G250" s="65"/>
    </row>
    <row r="251" spans="2:13" ht="14.1" hidden="1" customHeight="1" x14ac:dyDescent="0.3">
      <c r="F251" s="65"/>
    </row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  <row r="358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D237:D239"/>
    <mergeCell ref="E237:E239"/>
    <mergeCell ref="H237:H239"/>
    <mergeCell ref="D240:D242"/>
    <mergeCell ref="E240:E242"/>
    <mergeCell ref="H240:H242"/>
    <mergeCell ref="B222:K222"/>
    <mergeCell ref="C224:D224"/>
    <mergeCell ref="B231:K231"/>
    <mergeCell ref="D234:D236"/>
    <mergeCell ref="E234:E236"/>
    <mergeCell ref="H234:H236"/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43
&amp;"-,Normal"&amp;11(iht. mottatte landings- og sluttsedler fra fiskesalgslagene; alle tallstørrelser i hele tonn)&amp;R30.10.2018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UKE_43_2018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2018-10-02T09:21:09Z</cp:lastPrinted>
  <dcterms:created xsi:type="dcterms:W3CDTF">2011-07-06T12:13:20Z</dcterms:created>
  <dcterms:modified xsi:type="dcterms:W3CDTF">2018-10-30T08:52:18Z</dcterms:modified>
</cp:coreProperties>
</file>