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33\"/>
    </mc:Choice>
  </mc:AlternateContent>
  <bookViews>
    <workbookView xWindow="0" yWindow="0" windowWidth="23040" windowHeight="10848" tabRatio="413"/>
  </bookViews>
  <sheets>
    <sheet name="UKE_33_2018" sheetId="1" r:id="rId1"/>
  </sheets>
  <definedNames>
    <definedName name="Z_14D440E4_F18A_4F78_9989_38C1B133222D_.wvu.Cols" localSheetId="0" hidden="1">UKE_33_2018!#REF!</definedName>
    <definedName name="Z_14D440E4_F18A_4F78_9989_38C1B133222D_.wvu.PrintArea" localSheetId="0" hidden="1">UKE_33_2018!$B$1:$M$247</definedName>
    <definedName name="Z_14D440E4_F18A_4F78_9989_38C1B133222D_.wvu.Rows" localSheetId="0" hidden="1">UKE_33_2018!$359:$1048576,UKE_33_2018!$248:$358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I243" i="1" l="1"/>
  <c r="F62" i="1" l="1"/>
  <c r="F68" i="1" s="1"/>
  <c r="G34" i="1"/>
  <c r="F34" i="1" s="1"/>
  <c r="D68" i="1" l="1"/>
  <c r="G133" i="1" l="1"/>
  <c r="F133" i="1"/>
  <c r="I133" i="1"/>
  <c r="G179" i="1" l="1"/>
  <c r="F179" i="1"/>
  <c r="F240" i="1"/>
  <c r="F32" i="1" l="1"/>
  <c r="G126" i="1" l="1"/>
  <c r="G125" i="1" s="1"/>
  <c r="H138" i="1" l="1"/>
  <c r="F25" i="1"/>
  <c r="G25" i="1"/>
  <c r="G32" i="1"/>
  <c r="J32" i="1"/>
  <c r="G30" i="1"/>
  <c r="F30" i="1" s="1"/>
  <c r="G24" i="1" l="1"/>
  <c r="F234" i="1"/>
  <c r="F237" i="1"/>
  <c r="F244" i="1" l="1"/>
  <c r="E244" i="1"/>
  <c r="D244" i="1"/>
  <c r="I240" i="1"/>
  <c r="G240" i="1"/>
  <c r="H240" i="1" s="1"/>
  <c r="I237" i="1"/>
  <c r="G237" i="1"/>
  <c r="I234" i="1"/>
  <c r="G234" i="1"/>
  <c r="I244" i="1" l="1"/>
  <c r="H237" i="1"/>
  <c r="G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D25" i="1"/>
  <c r="E24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<sst xmlns="http://schemas.openxmlformats.org/spreadsheetml/2006/main" count="255" uniqueCount="128">
  <si>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</si>
  <si>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</si>
  <si>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</si>
  <si>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</si>
  <si>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</si>
  <si>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</si>
  <si>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</si>
  <si>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</si>
  <si>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</si>
  <si>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</si>
  <si>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</si>
  <si>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</si>
  <si>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</si>
  <si>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</si>
  <si>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</si>
  <si>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</si>
  <si>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</si>
  <si>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</si>
  <si>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</si>
  <si>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</si>
  <si>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</si>
  <si>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</si>
  <si>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</si>
  <si>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</si>
  <si>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</si>
  <si>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</si>
  <si>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</si>
  <si>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</si>
  <si>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</si>
  <si>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</si>
  <si>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</si>
  <si>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</si>
  <si>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</si>
  <si>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</si>
  <si>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</si>
  <si>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</si>
  <si>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</si>
  <si>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</si>
  <si>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</si>
  <si>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</si>
  <si>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</si>
  <si>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</si>
  <si>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</si>
  <si>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</si>
  <si>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</si>
  <si>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</si>
  <si>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</si>
  <si>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</si>
  <si>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</si>
  <si>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</si>
  <si>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</si>
  <si>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</si>
  <si>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</si>
  <si>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</si>
  <si>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</si>
  <si>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</si>
  <si>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</si>
  <si>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</si>
  <si>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</si>
  <si>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</si>
  <si>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</si>
  <si>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</si>
  <si>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</si>
  <si>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</si>
  <si>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</si>
  <si>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</si>
  <si>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</si>
  <si>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</si>
  <si>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</si>
  <si>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</si>
  <si>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</si>
  <si>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</si>
  <si>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</si>
  <si>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</si>
  <si>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</si>
  <si>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</si>
  <si>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</si>
  <si>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</si>
  <si>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</si>
  <si>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</si>
  <si>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</si>
  <si>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</si>
  <si>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</si>
  <si>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</si>
  <si>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</si>
  <si>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</si>
  <si>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</si>
  <si>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</si>
  <si>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</si>
  <si>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</si>
  <si>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</si>
  <si>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</si>
  <si>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</si>
  <si>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</si>
  <si>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</si>
  <si>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</si>
  <si>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</si>
  <si>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</si>
  <si>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</si>
  <si>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</si>
  <si>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</si>
  <si>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</si>
  <si>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</si>
  <si>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</si>
  <si>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</si>
  <si>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</si>
  <si>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</si>
  <si>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</si>
  <si>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</si>
  <si>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</si>
  <si>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</si>
  <si>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</si>
  <si>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</si>
  <si>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</si>
  <si>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</si>
  <si>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</si>
  <si>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</si>
  <si>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</si>
  <si>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</si>
  <si>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</si>
  <si>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</si>
  <si>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</si>
  <si>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t>LANDET KVANTUM UKE 33</t>
  </si>
  <si>
    <t>LANDET KVANTUM T.O.M UKE 33</t>
  </si>
  <si>
    <t>LANDET KVANTUM T.O.M. UKE 33 2017</t>
  </si>
  <si>
    <r>
      <t xml:space="preserve">3 </t>
    </r>
    <r>
      <rPr>
        <sz val="9"/>
        <color theme="1"/>
        <rFont val="Calibri"/>
        <family val="2"/>
      </rPr>
      <t>Registrert rekreasjonsfiske utgjør 1 509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</si>
  <si>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55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</si>
  <si>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327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</si>
</sst>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5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5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6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0" fillId="0" borderId="90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7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8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3" fontId="22" fillId="0" borderId="68" xfId="1" applyNumberFormat="1" applyFont="1" applyFill="1" applyBorder="1" applyAlignment="1">
      <alignment vertical="center"/>
    </xf>
    <xf numFmtId="3" fontId="22" fillId="0" borderId="77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9" xfId="0" applyNumberFormat="1" applyFont="1" applyFill="1" applyBorder="1" applyAlignment="1">
      <alignment vertical="center" wrapText="1"/>
    </xf>
    <xf numFmtId="3" fontId="43" fillId="0" borderId="92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82" xfId="0" applyNumberFormat="1" applyFont="1" applyFill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5" fillId="0" borderId="94" xfId="0" applyNumberFormat="1" applyFont="1" applyFill="1" applyBorder="1" applyAlignment="1">
      <alignment vertical="center" wrapText="1"/>
    </xf>
    <xf numFmtId="3" fontId="5" fillId="0" borderId="95" xfId="0" applyNumberFormat="1" applyFont="1" applyFill="1" applyBorder="1" applyAlignment="1">
      <alignment vertical="center" wrapText="1"/>
    </xf>
    <xf numFmtId="3" fontId="23" fillId="0" borderId="96" xfId="0" applyNumberFormat="1" applyFont="1" applyFill="1" applyBorder="1" applyAlignment="1">
      <alignment vertical="center" wrapText="1"/>
    </xf>
    <xf numFmtId="3" fontId="5" fillId="0" borderId="97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1" xfId="1" applyNumberFormat="1" applyFont="1" applyFill="1" applyBorder="1" applyAlignment="1">
      <alignment horizontal="center" vertical="center"/>
    </xf>
    <xf numFmtId="3" fontId="22" fillId="0" borderId="87" xfId="1" applyNumberFormat="1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8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topLeftCell="A31" zoomScaleNormal="115" workbookViewId="0">
      <selection activeCell="G39" sqref="G39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8.6640625" style="5" customWidth="1"/>
    <col min="8" max="8" width="18.33203125" style="5" customWidth="1"/>
    <col min="9" max="9" width="18.33203125" style="71" customWidth="1"/>
    <col min="10" max="10" width="17.664062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40" t="s">
        <v>119</v>
      </c>
      <c r="C2" s="441"/>
      <c r="D2" s="441"/>
      <c r="E2" s="441"/>
      <c r="F2" s="441"/>
      <c r="G2" s="441"/>
      <c r="H2" s="441"/>
      <c r="I2" s="441"/>
      <c r="J2" s="441"/>
      <c r="K2" s="442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43"/>
      <c r="C7" s="444"/>
      <c r="D7" s="444"/>
      <c r="E7" s="444"/>
      <c r="F7" s="444"/>
      <c r="G7" s="444"/>
      <c r="H7" s="444"/>
      <c r="I7" s="444"/>
      <c r="J7" s="444"/>
      <c r="K7" s="445"/>
      <c r="L7" s="205"/>
      <c r="M7" s="205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46" t="s">
        <v>2</v>
      </c>
      <c r="D9" s="447"/>
      <c r="E9" s="446" t="s">
        <v>20</v>
      </c>
      <c r="F9" s="447"/>
      <c r="G9" s="446" t="s">
        <v>21</v>
      </c>
      <c r="H9" s="447"/>
      <c r="I9" s="157"/>
      <c r="J9" s="157"/>
      <c r="K9" s="116"/>
      <c r="L9" s="137"/>
      <c r="M9" s="137"/>
    </row>
    <row r="10" spans="2:13" ht="14.1" customHeight="1" x14ac:dyDescent="0.3">
      <c r="B10" s="120"/>
      <c r="C10" s="165"/>
      <c r="D10" s="165"/>
      <c r="E10" s="165" t="s">
        <v>5</v>
      </c>
      <c r="F10" s="242">
        <v>109874</v>
      </c>
      <c r="G10" s="166" t="s">
        <v>25</v>
      </c>
      <c r="H10" s="242">
        <v>28576</v>
      </c>
      <c r="I10" s="167"/>
      <c r="J10" s="167"/>
      <c r="K10" s="116"/>
      <c r="L10" s="137"/>
      <c r="M10" s="137"/>
    </row>
    <row r="11" spans="2:13" ht="15.75" customHeight="1" x14ac:dyDescent="0.3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88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3">
      <c r="B12" s="120"/>
      <c r="C12" s="166" t="s">
        <v>3</v>
      </c>
      <c r="D12" s="170">
        <v>338159</v>
      </c>
      <c r="E12" s="166" t="s">
        <v>103</v>
      </c>
      <c r="F12" s="170">
        <v>23465</v>
      </c>
      <c r="G12" s="166" t="s">
        <v>90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5">
      <c r="B13" s="120"/>
      <c r="C13" s="166" t="s">
        <v>104</v>
      </c>
      <c r="D13" s="170">
        <v>107682</v>
      </c>
      <c r="E13" s="236"/>
      <c r="F13" s="237"/>
      <c r="G13" s="168" t="s">
        <v>15</v>
      </c>
      <c r="H13" s="243">
        <v>19300</v>
      </c>
      <c r="I13" s="167"/>
      <c r="J13" s="167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3">
      <c r="B15" s="123"/>
      <c r="C15" s="391" t="s">
        <v>105</v>
      </c>
      <c r="D15" s="313"/>
      <c r="E15" s="313"/>
      <c r="F15" s="313"/>
      <c r="G15" s="313"/>
      <c r="H15" s="169"/>
      <c r="I15" s="169"/>
      <c r="J15" s="169"/>
      <c r="K15" s="125"/>
      <c r="L15" s="124"/>
      <c r="M15" s="124"/>
    </row>
    <row r="16" spans="2:13" s="16" customFormat="1" ht="12" customHeight="1" x14ac:dyDescent="0.3">
      <c r="B16" s="123"/>
      <c r="C16" s="313" t="s">
        <v>106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5">
      <c r="B17" s="126"/>
      <c r="C17" s="169" t="s">
        <v>91</v>
      </c>
      <c r="D17" s="235"/>
      <c r="E17" s="235"/>
      <c r="F17" s="235"/>
      <c r="G17" s="235"/>
      <c r="H17" s="235"/>
      <c r="I17" s="235"/>
      <c r="J17" s="199"/>
      <c r="K17" s="128"/>
      <c r="L17" s="119"/>
      <c r="M17" s="119"/>
    </row>
    <row r="18" spans="1:13" ht="21.75" customHeight="1" x14ac:dyDescent="0.3">
      <c r="B18" s="448" t="s">
        <v>8</v>
      </c>
      <c r="C18" s="449"/>
      <c r="D18" s="449"/>
      <c r="E18" s="449"/>
      <c r="F18" s="449"/>
      <c r="G18" s="449"/>
      <c r="H18" s="449"/>
      <c r="I18" s="449"/>
      <c r="J18" s="449"/>
      <c r="K18" s="450"/>
      <c r="L18" s="205"/>
      <c r="M18" s="205"/>
    </row>
    <row r="19" spans="1:13" ht="12" customHeight="1" thickBot="1" x14ac:dyDescent="0.35">
      <c r="B19" s="120"/>
      <c r="C19" s="238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79" t="s">
        <v>19</v>
      </c>
      <c r="D20" s="327" t="s">
        <v>77</v>
      </c>
      <c r="E20" s="327" t="s">
        <v>74</v>
      </c>
      <c r="F20" s="327" t="s">
        <v>122</v>
      </c>
      <c r="G20" s="327" t="s">
        <v>123</v>
      </c>
      <c r="H20" s="328" t="s">
        <v>75</v>
      </c>
      <c r="I20" s="328" t="s">
        <v>64</v>
      </c>
      <c r="J20" s="329" t="s">
        <v>124</v>
      </c>
      <c r="K20" s="117"/>
      <c r="L20" s="4"/>
      <c r="M20" s="4"/>
    </row>
    <row r="21" spans="1:13" ht="14.1" customHeight="1" x14ac:dyDescent="0.3">
      <c r="B21" s="120"/>
      <c r="C21" s="259" t="s">
        <v>16</v>
      </c>
      <c r="D21" s="314">
        <f>D23+D22</f>
        <v>109874</v>
      </c>
      <c r="E21" s="330">
        <f>E22+E23</f>
        <v>111338</v>
      </c>
      <c r="F21" s="330">
        <f>F23+F22</f>
        <v>667.77650000000006</v>
      </c>
      <c r="G21" s="330">
        <f>G22+G23</f>
        <v>62533.098700000002</v>
      </c>
      <c r="H21" s="330"/>
      <c r="I21" s="330">
        <f>I23+I22</f>
        <v>48804.901299999998</v>
      </c>
      <c r="J21" s="331">
        <f>J23+J22</f>
        <v>75916.689499999993</v>
      </c>
      <c r="K21" s="129"/>
      <c r="L21" s="157"/>
      <c r="M21" s="157"/>
    </row>
    <row r="22" spans="1:13" ht="14.1" customHeight="1" x14ac:dyDescent="0.3">
      <c r="B22" s="120"/>
      <c r="C22" s="260" t="s">
        <v>12</v>
      </c>
      <c r="D22" s="315">
        <v>109124</v>
      </c>
      <c r="E22" s="332">
        <v>110588</v>
      </c>
      <c r="F22" s="332">
        <v>667.77650000000006</v>
      </c>
      <c r="G22" s="332">
        <v>62162.702400000002</v>
      </c>
      <c r="H22" s="332"/>
      <c r="I22" s="332">
        <f>E22-G22</f>
        <v>48425.297599999998</v>
      </c>
      <c r="J22" s="333">
        <v>75465.659899999999</v>
      </c>
      <c r="K22" s="129"/>
      <c r="L22" s="157"/>
      <c r="M22" s="157"/>
    </row>
    <row r="23" spans="1:13" ht="14.1" customHeight="1" thickBot="1" x14ac:dyDescent="0.35">
      <c r="B23" s="120"/>
      <c r="C23" s="261" t="s">
        <v>11</v>
      </c>
      <c r="D23" s="326">
        <v>750</v>
      </c>
      <c r="E23" s="334">
        <v>750</v>
      </c>
      <c r="F23" s="334"/>
      <c r="G23" s="334">
        <v>370.3963</v>
      </c>
      <c r="H23" s="334"/>
      <c r="I23" s="332">
        <f>E23-G23</f>
        <v>379.6037</v>
      </c>
      <c r="J23" s="333">
        <v>451.02960000000002</v>
      </c>
      <c r="K23" s="129"/>
      <c r="L23" s="157"/>
      <c r="M23" s="157"/>
    </row>
    <row r="24" spans="1:13" ht="14.1" customHeight="1" x14ac:dyDescent="0.3">
      <c r="B24" s="120"/>
      <c r="C24" s="259" t="s">
        <v>17</v>
      </c>
      <c r="D24" s="314">
        <f>D32+D31+D25</f>
        <v>228341</v>
      </c>
      <c r="E24" s="330">
        <f>E25+E31+E32</f>
        <v>226650</v>
      </c>
      <c r="F24" s="330">
        <f>F32+F31+F25</f>
        <v>1052.3609999999999</v>
      </c>
      <c r="G24" s="330">
        <f>G25+G31+G32</f>
        <v>211618.27899999998</v>
      </c>
      <c r="H24" s="330"/>
      <c r="I24" s="330">
        <f>I25+I31+I32</f>
        <v>15031.721000000005</v>
      </c>
      <c r="J24" s="331">
        <f>J25+J31+J32</f>
        <v>242556.57165000003</v>
      </c>
      <c r="K24" s="129"/>
      <c r="L24" s="157"/>
      <c r="M24" s="157"/>
    </row>
    <row r="25" spans="1:13" ht="15" customHeight="1" x14ac:dyDescent="0.3">
      <c r="A25" s="21"/>
      <c r="B25" s="130"/>
      <c r="C25" s="266" t="s">
        <v>92</v>
      </c>
      <c r="D25" s="316">
        <f>D26+D27+D28+D29+D30</f>
        <v>178564</v>
      </c>
      <c r="E25" s="336">
        <f>E26+E27+E28+E29+E30</f>
        <v>180746</v>
      </c>
      <c r="F25" s="336">
        <f>F26+F27+F28+F29</f>
        <v>747.34719999999993</v>
      </c>
      <c r="G25" s="336">
        <f>G26+G27+G28+G29</f>
        <v>168212.8738</v>
      </c>
      <c r="H25" s="336"/>
      <c r="I25" s="336">
        <f>I26+I27+I28+I29+I30</f>
        <v>12533.126200000006</v>
      </c>
      <c r="J25" s="337">
        <f>J26+J27+J28+J29+J30</f>
        <v>192444.53645000001</v>
      </c>
      <c r="K25" s="129"/>
      <c r="L25" s="157"/>
      <c r="M25" s="157"/>
    </row>
    <row r="26" spans="1:13" ht="14.1" customHeight="1" x14ac:dyDescent="0.3">
      <c r="A26" s="22"/>
      <c r="B26" s="131"/>
      <c r="C26" s="265" t="s">
        <v>22</v>
      </c>
      <c r="D26" s="317">
        <v>45392</v>
      </c>
      <c r="E26" s="338">
        <v>49760</v>
      </c>
      <c r="F26" s="338">
        <v>79.953500000000005</v>
      </c>
      <c r="G26" s="338">
        <v>50839.322</v>
      </c>
      <c r="H26" s="338">
        <v>877</v>
      </c>
      <c r="I26" s="338">
        <f>E26-G26+H26</f>
        <v>-202.32200000000012</v>
      </c>
      <c r="J26" s="339">
        <v>48664.849900000001</v>
      </c>
      <c r="K26" s="129"/>
      <c r="L26" s="157"/>
      <c r="M26" s="157"/>
    </row>
    <row r="27" spans="1:13" ht="14.1" customHeight="1" x14ac:dyDescent="0.3">
      <c r="A27" s="22"/>
      <c r="B27" s="131"/>
      <c r="C27" s="265" t="s">
        <v>60</v>
      </c>
      <c r="D27" s="317">
        <v>44493</v>
      </c>
      <c r="E27" s="338">
        <v>44908</v>
      </c>
      <c r="F27" s="338">
        <v>95.924800000000005</v>
      </c>
      <c r="G27" s="338">
        <v>47276.660799999998</v>
      </c>
      <c r="H27" s="338">
        <v>1469</v>
      </c>
      <c r="I27" s="338">
        <f>E27-G27+H27</f>
        <v>-899.66079999999783</v>
      </c>
      <c r="J27" s="339">
        <v>51352.924200000001</v>
      </c>
      <c r="K27" s="129"/>
      <c r="L27" s="157"/>
      <c r="M27" s="157"/>
    </row>
    <row r="28" spans="1:13" ht="14.1" customHeight="1" x14ac:dyDescent="0.3">
      <c r="A28" s="22"/>
      <c r="B28" s="131"/>
      <c r="C28" s="265" t="s">
        <v>61</v>
      </c>
      <c r="D28" s="317">
        <v>42834</v>
      </c>
      <c r="E28" s="338">
        <v>41844</v>
      </c>
      <c r="F28" s="338">
        <v>300.63119999999998</v>
      </c>
      <c r="G28" s="338">
        <v>40949.721899999997</v>
      </c>
      <c r="H28" s="338">
        <v>2132</v>
      </c>
      <c r="I28" s="338">
        <f>E28-G28+H28</f>
        <v>3026.2781000000032</v>
      </c>
      <c r="J28" s="339">
        <v>56122.748200000002</v>
      </c>
      <c r="K28" s="129"/>
      <c r="L28" s="157"/>
      <c r="M28" s="157"/>
    </row>
    <row r="29" spans="1:13" ht="14.1" customHeight="1" x14ac:dyDescent="0.3">
      <c r="A29" s="22"/>
      <c r="B29" s="131"/>
      <c r="C29" s="265" t="s">
        <v>93</v>
      </c>
      <c r="D29" s="317">
        <v>28645</v>
      </c>
      <c r="E29" s="338">
        <v>27034</v>
      </c>
      <c r="F29" s="338">
        <v>270.83769999999998</v>
      </c>
      <c r="G29" s="338">
        <v>29147.169099999999</v>
      </c>
      <c r="H29" s="338">
        <v>2077</v>
      </c>
      <c r="I29" s="338">
        <f>E29-G29+H29</f>
        <v>-36.169099999999162</v>
      </c>
      <c r="J29" s="339">
        <v>36304.014150000003</v>
      </c>
      <c r="K29" s="129"/>
      <c r="L29" s="157"/>
      <c r="M29" s="157"/>
    </row>
    <row r="30" spans="1:13" ht="14.1" customHeight="1" x14ac:dyDescent="0.3">
      <c r="A30" s="22"/>
      <c r="B30" s="131"/>
      <c r="C30" s="265" t="s">
        <v>94</v>
      </c>
      <c r="D30" s="317">
        <v>17200</v>
      </c>
      <c r="E30" s="338">
        <v>17200</v>
      </c>
      <c r="F30" s="338">
        <f>G30-6115</f>
        <v>440</v>
      </c>
      <c r="G30" s="338">
        <f>SUM(H26:H29)</f>
        <v>6555</v>
      </c>
      <c r="H30" s="338"/>
      <c r="I30" s="338">
        <f>E30-G30</f>
        <v>10645</v>
      </c>
      <c r="J30" s="339"/>
      <c r="K30" s="129"/>
      <c r="L30" s="157"/>
      <c r="M30" s="157"/>
    </row>
    <row r="31" spans="1:13" ht="14.1" customHeight="1" x14ac:dyDescent="0.3">
      <c r="A31" s="23"/>
      <c r="B31" s="130"/>
      <c r="C31" s="266" t="s">
        <v>18</v>
      </c>
      <c r="D31" s="316">
        <v>28576</v>
      </c>
      <c r="E31" s="336">
        <v>29602</v>
      </c>
      <c r="F31" s="336">
        <v>270.58679999999998</v>
      </c>
      <c r="G31" s="336">
        <v>17424.8331</v>
      </c>
      <c r="H31" s="396"/>
      <c r="I31" s="396">
        <f>E31-G31</f>
        <v>12177.1669</v>
      </c>
      <c r="J31" s="417">
        <v>20898.375100000001</v>
      </c>
      <c r="K31" s="129"/>
      <c r="L31" s="157"/>
      <c r="M31" s="157"/>
    </row>
    <row r="32" spans="1:13" ht="14.1" customHeight="1" x14ac:dyDescent="0.3">
      <c r="A32" s="23"/>
      <c r="B32" s="130"/>
      <c r="C32" s="266" t="s">
        <v>95</v>
      </c>
      <c r="D32" s="316">
        <f>D33+D34</f>
        <v>21201</v>
      </c>
      <c r="E32" s="336">
        <f>E34+E33</f>
        <v>16302</v>
      </c>
      <c r="F32" s="336">
        <f>F33</f>
        <v>34.427</v>
      </c>
      <c r="G32" s="336">
        <f>G33</f>
        <v>25980.572100000001</v>
      </c>
      <c r="H32" s="338"/>
      <c r="I32" s="396">
        <f>I33+I34</f>
        <v>-9678.5721000000012</v>
      </c>
      <c r="J32" s="417">
        <f>J33</f>
        <v>29213.660100000001</v>
      </c>
      <c r="K32" s="129"/>
      <c r="L32" s="157"/>
      <c r="M32" s="157"/>
    </row>
    <row r="33" spans="1:13" ht="14.1" customHeight="1" x14ac:dyDescent="0.3">
      <c r="A33" s="22"/>
      <c r="B33" s="131"/>
      <c r="C33" s="265" t="s">
        <v>10</v>
      </c>
      <c r="D33" s="317">
        <v>19101</v>
      </c>
      <c r="E33" s="338">
        <v>14202</v>
      </c>
      <c r="F33" s="338">
        <f>34.427-F37</f>
        <v>34.427</v>
      </c>
      <c r="G33" s="338">
        <f>32075.5721-G37</f>
        <v>25980.572100000001</v>
      </c>
      <c r="H33" s="338">
        <v>495</v>
      </c>
      <c r="I33" s="338">
        <f>E33-G33+H33</f>
        <v>-11283.572100000001</v>
      </c>
      <c r="J33" s="339">
        <v>29213.660100000001</v>
      </c>
      <c r="K33" s="129"/>
      <c r="L33" s="157"/>
      <c r="M33" s="157"/>
    </row>
    <row r="34" spans="1:13" ht="14.1" customHeight="1" thickBot="1" x14ac:dyDescent="0.35">
      <c r="A34" s="22"/>
      <c r="B34" s="131"/>
      <c r="C34" s="340" t="s">
        <v>96</v>
      </c>
      <c r="D34" s="318">
        <v>2100</v>
      </c>
      <c r="E34" s="341">
        <v>2100</v>
      </c>
      <c r="F34" s="341">
        <f>G34-472</f>
        <v>23</v>
      </c>
      <c r="G34" s="341">
        <f>H33</f>
        <v>495</v>
      </c>
      <c r="H34" s="341"/>
      <c r="I34" s="341">
        <f>E34-G34</f>
        <v>1605</v>
      </c>
      <c r="J34" s="342"/>
      <c r="K34" s="129"/>
      <c r="L34" s="157"/>
      <c r="M34" s="157"/>
    </row>
    <row r="35" spans="1:13" ht="15.75" customHeight="1" thickBot="1" x14ac:dyDescent="0.35">
      <c r="B35" s="120"/>
      <c r="C35" s="174" t="s">
        <v>78</v>
      </c>
      <c r="D35" s="389">
        <v>4000</v>
      </c>
      <c r="E35" s="343">
        <v>4000</v>
      </c>
      <c r="F35" s="343"/>
      <c r="G35" s="343">
        <v>3941.0522000000001</v>
      </c>
      <c r="H35" s="343"/>
      <c r="I35" s="371">
        <f t="shared" ref="I35:I41" si="0">E35-G35</f>
        <v>58.947799999999916</v>
      </c>
      <c r="J35" s="372">
        <v>2841.59645</v>
      </c>
      <c r="K35" s="129"/>
      <c r="L35" s="157"/>
      <c r="M35" s="157"/>
    </row>
    <row r="36" spans="1:13" ht="14.1" customHeight="1" thickBot="1" x14ac:dyDescent="0.35">
      <c r="B36" s="120"/>
      <c r="C36" s="174" t="s">
        <v>13</v>
      </c>
      <c r="D36" s="319">
        <v>703</v>
      </c>
      <c r="E36" s="320">
        <v>703</v>
      </c>
      <c r="F36" s="320"/>
      <c r="G36" s="320">
        <v>546.774</v>
      </c>
      <c r="H36" s="320"/>
      <c r="I36" s="371">
        <f t="shared" si="0"/>
        <v>156.226</v>
      </c>
      <c r="J36" s="418">
        <v>409.9316</v>
      </c>
      <c r="K36" s="129"/>
      <c r="L36" s="157"/>
      <c r="M36" s="157"/>
    </row>
    <row r="37" spans="1:13" ht="17.25" customHeight="1" thickBot="1" x14ac:dyDescent="0.35">
      <c r="B37" s="120"/>
      <c r="C37" s="174" t="s">
        <v>79</v>
      </c>
      <c r="D37" s="319">
        <v>3000</v>
      </c>
      <c r="E37" s="320">
        <v>3000</v>
      </c>
      <c r="F37" s="320"/>
      <c r="G37" s="320">
        <v>6095</v>
      </c>
      <c r="H37" s="370"/>
      <c r="I37" s="371">
        <f t="shared" si="0"/>
        <v>-3095</v>
      </c>
      <c r="J37" s="418"/>
      <c r="K37" s="129"/>
      <c r="L37" s="157"/>
      <c r="M37" s="157"/>
    </row>
    <row r="38" spans="1:13" ht="17.25" customHeight="1" thickBot="1" x14ac:dyDescent="0.35">
      <c r="B38" s="120"/>
      <c r="C38" s="174" t="s">
        <v>67</v>
      </c>
      <c r="D38" s="319">
        <v>7000</v>
      </c>
      <c r="E38" s="320">
        <v>7000</v>
      </c>
      <c r="F38" s="320">
        <v>4.0225</v>
      </c>
      <c r="G38" s="320">
        <v>7000</v>
      </c>
      <c r="H38" s="320"/>
      <c r="I38" s="371">
        <f t="shared" si="0"/>
        <v>0</v>
      </c>
      <c r="J38" s="418">
        <v>7000</v>
      </c>
      <c r="K38" s="129"/>
      <c r="L38" s="157"/>
      <c r="M38" s="157"/>
    </row>
    <row r="39" spans="1:13" ht="17.25" customHeight="1" thickBot="1" x14ac:dyDescent="0.35">
      <c r="B39" s="120"/>
      <c r="C39" s="174" t="s">
        <v>85</v>
      </c>
      <c r="D39" s="319">
        <v>3000</v>
      </c>
      <c r="E39" s="320">
        <v>3000</v>
      </c>
      <c r="F39" s="320">
        <v>1.988</v>
      </c>
      <c r="G39" s="320">
        <v>1106.5261</v>
      </c>
      <c r="H39" s="320"/>
      <c r="I39" s="371">
        <f t="shared" si="0"/>
        <v>1893.4739</v>
      </c>
      <c r="J39" s="418"/>
      <c r="K39" s="129"/>
      <c r="L39" s="157"/>
      <c r="M39" s="157"/>
    </row>
    <row r="40" spans="1:13" ht="17.25" customHeight="1" thickBot="1" x14ac:dyDescent="0.35">
      <c r="B40" s="120"/>
      <c r="C40" s="174" t="s">
        <v>97</v>
      </c>
      <c r="D40" s="319">
        <v>500</v>
      </c>
      <c r="E40" s="320">
        <v>500</v>
      </c>
      <c r="F40" s="320"/>
      <c r="G40" s="320"/>
      <c r="H40" s="320"/>
      <c r="I40" s="371">
        <f t="shared" si="0"/>
        <v>500</v>
      </c>
      <c r="J40" s="418"/>
      <c r="K40" s="129"/>
      <c r="L40" s="157"/>
      <c r="M40" s="157"/>
    </row>
    <row r="41" spans="1:13" ht="14.1" customHeight="1" thickBot="1" x14ac:dyDescent="0.35">
      <c r="B41" s="120"/>
      <c r="C41" s="152" t="s">
        <v>14</v>
      </c>
      <c r="D41" s="319">
        <v>0</v>
      </c>
      <c r="E41" s="320"/>
      <c r="F41" s="320">
        <v>1</v>
      </c>
      <c r="G41" s="320">
        <v>310</v>
      </c>
      <c r="H41" s="320"/>
      <c r="I41" s="371">
        <f t="shared" si="0"/>
        <v>-310</v>
      </c>
      <c r="J41" s="418">
        <v>331</v>
      </c>
      <c r="K41" s="129"/>
      <c r="L41" s="157"/>
      <c r="M41" s="157"/>
    </row>
    <row r="42" spans="1:13" ht="16.5" customHeight="1" thickBot="1" x14ac:dyDescent="0.35">
      <c r="B42" s="120"/>
      <c r="C42" s="180" t="s">
        <v>9</v>
      </c>
      <c r="D42" s="321">
        <f>D21+D24+D35+D36+D37+D38+D39+D40+D41</f>
        <v>356418</v>
      </c>
      <c r="E42" s="322">
        <f>E21+E24+E35+E36+E37+E38+E39+E40+E41</f>
        <v>356191</v>
      </c>
      <c r="F42" s="322">
        <f>F21+F24+F35+F36+F37+F38+F41+F39</f>
        <v>1727.1479999999999</v>
      </c>
      <c r="G42" s="322">
        <f>G21+G24+G35+G36+G37+G38+G39+G41</f>
        <v>293150.72999999992</v>
      </c>
      <c r="H42" s="196">
        <f>H26+H27+H28+H29+H33</f>
        <v>7050</v>
      </c>
      <c r="I42" s="302">
        <f>I21+I24+I35+I36+I37+I38+I39+I40+I41</f>
        <v>63040.270000000004</v>
      </c>
      <c r="J42" s="197">
        <f>J21+J24+J35+J36+J37+J38+J39+J40+J41</f>
        <v>329055.78920000006</v>
      </c>
      <c r="K42" s="129"/>
      <c r="L42" s="157"/>
      <c r="M42" s="157"/>
    </row>
    <row r="43" spans="1:13" ht="14.1" customHeight="1" x14ac:dyDescent="0.3">
      <c r="A43" s="16"/>
      <c r="B43" s="123"/>
      <c r="C43" s="124" t="s">
        <v>120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3">
      <c r="B44" s="123"/>
      <c r="C44" s="133" t="s">
        <v>121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3">
      <c r="B45" s="123"/>
      <c r="C45" s="202" t="s">
        <v>125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5">
      <c r="B46" s="134"/>
      <c r="D46" s="368"/>
      <c r="E46" s="368"/>
      <c r="F46" s="368"/>
      <c r="G46" s="369"/>
      <c r="H46" s="105"/>
      <c r="I46" s="105"/>
      <c r="J46" s="155"/>
      <c r="K46" s="136"/>
      <c r="L46" s="124"/>
      <c r="M46" s="124"/>
    </row>
    <row r="47" spans="1:13" ht="12" customHeight="1" thickTop="1" x14ac:dyDescent="0.3">
      <c r="B47" s="6"/>
      <c r="C47" s="217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5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3">
      <c r="B49" s="443" t="s">
        <v>1</v>
      </c>
      <c r="C49" s="444"/>
      <c r="D49" s="444"/>
      <c r="E49" s="444"/>
      <c r="F49" s="444"/>
      <c r="G49" s="444"/>
      <c r="H49" s="444"/>
      <c r="I49" s="444"/>
      <c r="J49" s="444"/>
      <c r="K49" s="445"/>
      <c r="L49" s="205"/>
      <c r="M49" s="205"/>
    </row>
    <row r="50" spans="2:13" ht="12" customHeight="1" thickBot="1" x14ac:dyDescent="0.35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435" t="s">
        <v>2</v>
      </c>
      <c r="D51" s="436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27</v>
      </c>
      <c r="D52" s="246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</v>
      </c>
      <c r="D53" s="246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0"/>
      <c r="C54" s="140" t="s">
        <v>28</v>
      </c>
      <c r="D54" s="246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5">
      <c r="B55" s="120"/>
      <c r="C55" s="140" t="s">
        <v>31</v>
      </c>
      <c r="D55" s="246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5">
      <c r="B56" s="126"/>
      <c r="C56" s="141"/>
      <c r="D56" s="247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5">
      <c r="B57" s="448" t="s">
        <v>8</v>
      </c>
      <c r="C57" s="449"/>
      <c r="D57" s="449"/>
      <c r="E57" s="449"/>
      <c r="F57" s="449"/>
      <c r="G57" s="449"/>
      <c r="H57" s="449"/>
      <c r="I57" s="449"/>
      <c r="J57" s="449"/>
      <c r="K57" s="450"/>
      <c r="L57" s="205"/>
      <c r="M57" s="205"/>
    </row>
    <row r="58" spans="2:13" s="3" customFormat="1" ht="63" thickBot="1" x14ac:dyDescent="0.35">
      <c r="B58" s="143"/>
      <c r="C58" s="411" t="s">
        <v>19</v>
      </c>
      <c r="D58" s="412" t="s">
        <v>20</v>
      </c>
      <c r="E58" s="328" t="str">
        <f>F20</f>
        <v>LANDET KVANTUM UKE 33</v>
      </c>
      <c r="F58" s="328" t="str">
        <f>G20</f>
        <v>LANDET KVANTUM T.O.M UKE 33</v>
      </c>
      <c r="G58" s="328" t="str">
        <f>I20</f>
        <v>RESTKVOTER</v>
      </c>
      <c r="H58" s="329" t="str">
        <f>J20</f>
        <v>LANDET KVANTUM T.O.M. UKE 33 2017</v>
      </c>
      <c r="I58" s="144"/>
      <c r="J58" s="144"/>
      <c r="K58" s="145"/>
      <c r="L58" s="144"/>
      <c r="M58" s="144"/>
    </row>
    <row r="59" spans="2:13" ht="14.1" customHeight="1" x14ac:dyDescent="0.3">
      <c r="B59" s="146"/>
      <c r="C59" s="373" t="s">
        <v>32</v>
      </c>
      <c r="D59" s="457">
        <v>5346</v>
      </c>
      <c r="E59" s="330">
        <v>0.33760000000000001</v>
      </c>
      <c r="F59" s="330">
        <v>1190.5606</v>
      </c>
      <c r="G59" s="459">
        <f>D59-F59-F60</f>
        <v>2766.6294000000003</v>
      </c>
      <c r="H59" s="381">
        <v>1401.2850000000001</v>
      </c>
      <c r="I59" s="161"/>
      <c r="J59" s="161"/>
      <c r="K59" s="188"/>
      <c r="L59" s="106"/>
      <c r="M59" s="106"/>
    </row>
    <row r="60" spans="2:13" ht="14.1" customHeight="1" x14ac:dyDescent="0.3">
      <c r="B60" s="146"/>
      <c r="C60" s="147" t="s">
        <v>29</v>
      </c>
      <c r="D60" s="458"/>
      <c r="E60" s="419">
        <v>38.68</v>
      </c>
      <c r="F60" s="419">
        <v>1388.81</v>
      </c>
      <c r="G60" s="460"/>
      <c r="H60" s="350">
        <v>1116.1224</v>
      </c>
      <c r="I60" s="161"/>
      <c r="J60" s="161"/>
      <c r="K60" s="188"/>
      <c r="L60" s="106"/>
      <c r="M60" s="106"/>
    </row>
    <row r="61" spans="2:13" ht="14.1" customHeight="1" thickBot="1" x14ac:dyDescent="0.35">
      <c r="B61" s="146"/>
      <c r="C61" s="148" t="s">
        <v>76</v>
      </c>
      <c r="D61" s="410">
        <v>200</v>
      </c>
      <c r="E61" s="420">
        <v>1.3607</v>
      </c>
      <c r="F61" s="420">
        <v>68.924499999999995</v>
      </c>
      <c r="G61" s="390">
        <f>D61-F61</f>
        <v>131.07550000000001</v>
      </c>
      <c r="H61" s="301">
        <v>56.635899999999999</v>
      </c>
      <c r="I61" s="161"/>
      <c r="J61" s="161"/>
      <c r="K61" s="188"/>
      <c r="L61" s="106"/>
      <c r="M61" s="106"/>
    </row>
    <row r="62" spans="2:13" s="98" customFormat="1" ht="15.6" customHeight="1" x14ac:dyDescent="0.3">
      <c r="B62" s="162"/>
      <c r="C62" s="373" t="s">
        <v>57</v>
      </c>
      <c r="D62" s="232">
        <v>8019</v>
      </c>
      <c r="E62" s="349">
        <f>SUM(E63:E65)</f>
        <v>965.50409999999999</v>
      </c>
      <c r="F62" s="349">
        <f>F63+F64+F65</f>
        <v>7305.1248999999998</v>
      </c>
      <c r="G62" s="349">
        <f>D62-F62</f>
        <v>713.8751000000002</v>
      </c>
      <c r="H62" s="351">
        <f>H63+H64+H65</f>
        <v>7556.2376000000004</v>
      </c>
      <c r="I62" s="163"/>
      <c r="J62" s="163"/>
      <c r="K62" s="188"/>
      <c r="L62" s="106"/>
      <c r="M62" s="106"/>
    </row>
    <row r="63" spans="2:13" s="22" customFormat="1" ht="14.1" customHeight="1" x14ac:dyDescent="0.3">
      <c r="B63" s="149"/>
      <c r="C63" s="150" t="s">
        <v>33</v>
      </c>
      <c r="D63" s="240"/>
      <c r="E63" s="229">
        <v>529.03380000000004</v>
      </c>
      <c r="F63" s="229">
        <v>3170.9834999999998</v>
      </c>
      <c r="G63" s="229"/>
      <c r="H63" s="361">
        <v>3444.2049999999999</v>
      </c>
      <c r="I63" s="151"/>
      <c r="J63" s="151"/>
      <c r="K63" s="188"/>
      <c r="L63" s="106"/>
      <c r="M63" s="106"/>
    </row>
    <row r="64" spans="2:13" s="22" customFormat="1" ht="14.1" customHeight="1" x14ac:dyDescent="0.3">
      <c r="B64" s="149"/>
      <c r="C64" s="150" t="s">
        <v>34</v>
      </c>
      <c r="D64" s="240"/>
      <c r="E64" s="229">
        <v>357.60879999999997</v>
      </c>
      <c r="F64" s="229">
        <v>2784.9690999999998</v>
      </c>
      <c r="G64" s="229"/>
      <c r="H64" s="361">
        <v>2844.6214</v>
      </c>
      <c r="I64" s="176"/>
      <c r="J64" s="176"/>
      <c r="K64" s="188"/>
      <c r="L64" s="106"/>
      <c r="M64" s="106"/>
    </row>
    <row r="65" spans="2:13" s="22" customFormat="1" ht="14.1" customHeight="1" thickBot="1" x14ac:dyDescent="0.35">
      <c r="B65" s="149"/>
      <c r="C65" s="415" t="s">
        <v>35</v>
      </c>
      <c r="D65" s="241"/>
      <c r="E65" s="413">
        <v>78.861500000000007</v>
      </c>
      <c r="F65" s="413">
        <v>1349.1723</v>
      </c>
      <c r="G65" s="413"/>
      <c r="H65" s="382">
        <v>1267.4112</v>
      </c>
      <c r="I65" s="176"/>
      <c r="J65" s="176"/>
      <c r="K65" s="188"/>
      <c r="L65" s="106"/>
      <c r="M65" s="106"/>
    </row>
    <row r="66" spans="2:13" ht="14.1" customHeight="1" thickBot="1" x14ac:dyDescent="0.35">
      <c r="B66" s="120"/>
      <c r="C66" s="414" t="s">
        <v>36</v>
      </c>
      <c r="D66" s="296">
        <v>190</v>
      </c>
      <c r="E66" s="384"/>
      <c r="F66" s="384">
        <v>44.457000000000001</v>
      </c>
      <c r="G66" s="384">
        <f>D66-F66</f>
        <v>145.54300000000001</v>
      </c>
      <c r="H66" s="301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5">
      <c r="B67" s="120"/>
      <c r="C67" s="152" t="s">
        <v>14</v>
      </c>
      <c r="D67" s="224"/>
      <c r="E67" s="383"/>
      <c r="F67" s="383">
        <v>3.5999999999999999E-3</v>
      </c>
      <c r="G67" s="383"/>
      <c r="H67" s="297">
        <v>5.1900000000000002E-2</v>
      </c>
      <c r="I67" s="157"/>
      <c r="J67" s="157"/>
      <c r="K67" s="188"/>
      <c r="L67" s="106"/>
      <c r="M67" s="106"/>
    </row>
    <row r="68" spans="2:13" s="3" customFormat="1" ht="16.5" customHeight="1" thickBot="1" x14ac:dyDescent="0.35">
      <c r="B68" s="118"/>
      <c r="C68" s="180" t="s">
        <v>9</v>
      </c>
      <c r="D68" s="187">
        <f>SUM(D59:D67)</f>
        <v>13755</v>
      </c>
      <c r="E68" s="200">
        <f>E59+E60+E61+E62+E66+E67</f>
        <v>1005.8824</v>
      </c>
      <c r="F68" s="200">
        <f>F59+F60+F61+F62+F66+F67</f>
        <v>9997.8806000000004</v>
      </c>
      <c r="G68" s="200">
        <f>G59+G60+G61+G62+G66+G67</f>
        <v>3757.1230000000005</v>
      </c>
      <c r="H68" s="208">
        <f>H59+H60+H61+H62+H66+H67</f>
        <v>10131.085000000003</v>
      </c>
      <c r="I68" s="173"/>
      <c r="J68" s="173"/>
      <c r="K68" s="188"/>
      <c r="L68" s="106"/>
      <c r="M68" s="106"/>
    </row>
    <row r="69" spans="2:13" s="3" customFormat="1" ht="19.2" customHeight="1" thickBot="1" x14ac:dyDescent="0.35">
      <c r="B69" s="158"/>
      <c r="C69" s="455"/>
      <c r="D69" s="455"/>
      <c r="E69" s="455"/>
      <c r="F69" s="222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3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3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3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5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3">
      <c r="B74" s="443" t="s">
        <v>1</v>
      </c>
      <c r="C74" s="444"/>
      <c r="D74" s="444"/>
      <c r="E74" s="444"/>
      <c r="F74" s="444"/>
      <c r="G74" s="444"/>
      <c r="H74" s="444"/>
      <c r="I74" s="444"/>
      <c r="J74" s="444"/>
      <c r="K74" s="445"/>
      <c r="L74" s="205"/>
      <c r="M74" s="205"/>
    </row>
    <row r="75" spans="2:13" ht="4.5" customHeight="1" thickBot="1" x14ac:dyDescent="0.35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5">
      <c r="B76" s="118"/>
      <c r="C76" s="446" t="s">
        <v>2</v>
      </c>
      <c r="D76" s="447"/>
      <c r="E76" s="446" t="s">
        <v>20</v>
      </c>
      <c r="F76" s="451"/>
      <c r="G76" s="446" t="s">
        <v>21</v>
      </c>
      <c r="H76" s="447"/>
      <c r="I76" s="157"/>
      <c r="J76" s="157"/>
      <c r="K76" s="116"/>
      <c r="L76" s="137"/>
      <c r="M76" s="137"/>
    </row>
    <row r="77" spans="2:13" ht="14.4" x14ac:dyDescent="0.3">
      <c r="B77" s="248"/>
      <c r="C77" s="166" t="s">
        <v>27</v>
      </c>
      <c r="D77" s="170">
        <v>99230</v>
      </c>
      <c r="E77" s="249" t="s">
        <v>5</v>
      </c>
      <c r="F77" s="242">
        <v>37797</v>
      </c>
      <c r="G77" s="250" t="s">
        <v>25</v>
      </c>
      <c r="H77" s="242">
        <v>11101</v>
      </c>
      <c r="I77" s="167"/>
      <c r="J77" s="167"/>
      <c r="K77" s="251"/>
      <c r="L77" s="292"/>
      <c r="M77" s="137"/>
    </row>
    <row r="78" spans="2:13" ht="14.4" x14ac:dyDescent="0.3">
      <c r="B78" s="248"/>
      <c r="C78" s="166" t="s">
        <v>3</v>
      </c>
      <c r="D78" s="170">
        <v>90230</v>
      </c>
      <c r="E78" s="252" t="s">
        <v>6</v>
      </c>
      <c r="F78" s="170">
        <v>61670</v>
      </c>
      <c r="G78" s="250" t="s">
        <v>58</v>
      </c>
      <c r="H78" s="170">
        <v>45636</v>
      </c>
      <c r="I78" s="167"/>
      <c r="J78" s="167"/>
      <c r="K78" s="251"/>
      <c r="L78" s="292"/>
      <c r="M78" s="137"/>
    </row>
    <row r="79" spans="2:13" ht="16.8" thickBot="1" x14ac:dyDescent="0.35">
      <c r="B79" s="248"/>
      <c r="C79" s="166" t="s">
        <v>104</v>
      </c>
      <c r="D79" s="170">
        <v>12845</v>
      </c>
      <c r="E79" s="166" t="s">
        <v>103</v>
      </c>
      <c r="F79" s="170">
        <v>2138</v>
      </c>
      <c r="G79" s="250" t="s">
        <v>59</v>
      </c>
      <c r="H79" s="170">
        <v>4933</v>
      </c>
      <c r="I79" s="167"/>
      <c r="J79" s="167"/>
      <c r="K79" s="251"/>
      <c r="L79" s="292"/>
      <c r="M79" s="137"/>
    </row>
    <row r="80" spans="2:13" ht="14.1" customHeight="1" thickBot="1" x14ac:dyDescent="0.35">
      <c r="B80" s="248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3"/>
      <c r="L80" s="256"/>
      <c r="M80" s="119"/>
    </row>
    <row r="81" spans="1:13" ht="12" customHeight="1" x14ac:dyDescent="0.3">
      <c r="B81" s="248"/>
      <c r="C81" s="391" t="s">
        <v>107</v>
      </c>
      <c r="D81" s="201"/>
      <c r="E81" s="201"/>
      <c r="F81" s="201"/>
      <c r="G81" s="201"/>
      <c r="H81" s="201"/>
      <c r="I81" s="255"/>
      <c r="J81" s="256"/>
      <c r="K81" s="253"/>
      <c r="L81" s="256"/>
      <c r="M81" s="119"/>
    </row>
    <row r="82" spans="1:13" ht="14.25" customHeight="1" x14ac:dyDescent="0.3">
      <c r="B82" s="248"/>
      <c r="C82" s="456" t="s">
        <v>108</v>
      </c>
      <c r="D82" s="456"/>
      <c r="E82" s="456"/>
      <c r="F82" s="456"/>
      <c r="G82" s="456"/>
      <c r="H82" s="456"/>
      <c r="I82" s="255"/>
      <c r="J82" s="256"/>
      <c r="K82" s="253"/>
      <c r="L82" s="256"/>
      <c r="M82" s="119"/>
    </row>
    <row r="83" spans="1:13" ht="6" customHeight="1" thickBot="1" x14ac:dyDescent="0.35">
      <c r="B83" s="248"/>
      <c r="C83" s="456"/>
      <c r="D83" s="456"/>
      <c r="E83" s="456"/>
      <c r="F83" s="456"/>
      <c r="G83" s="456"/>
      <c r="H83" s="456"/>
      <c r="I83" s="256"/>
      <c r="J83" s="256"/>
      <c r="K83" s="253"/>
      <c r="L83" s="256"/>
      <c r="M83" s="119"/>
    </row>
    <row r="84" spans="1:13" ht="14.1" customHeight="1" x14ac:dyDescent="0.3">
      <c r="B84" s="452" t="s">
        <v>8</v>
      </c>
      <c r="C84" s="453"/>
      <c r="D84" s="453"/>
      <c r="E84" s="453"/>
      <c r="F84" s="453"/>
      <c r="G84" s="453"/>
      <c r="H84" s="453"/>
      <c r="I84" s="453"/>
      <c r="J84" s="453"/>
      <c r="K84" s="454"/>
      <c r="L84" s="293"/>
      <c r="M84" s="205"/>
    </row>
    <row r="85" spans="1:13" ht="5.25" customHeight="1" thickBot="1" x14ac:dyDescent="0.35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5">
      <c r="A86" s="121"/>
      <c r="B86" s="119"/>
      <c r="C86" s="179" t="s">
        <v>19</v>
      </c>
      <c r="D86" s="327" t="s">
        <v>77</v>
      </c>
      <c r="E86" s="323" t="s">
        <v>74</v>
      </c>
      <c r="F86" s="323" t="str">
        <f>F20</f>
        <v>LANDET KVANTUM UKE 33</v>
      </c>
      <c r="G86" s="323" t="str">
        <f>G20</f>
        <v>LANDET KVANTUM T.O.M UKE 33</v>
      </c>
      <c r="H86" s="194" t="str">
        <f>I20</f>
        <v>RESTKVOTER</v>
      </c>
      <c r="I86" s="195" t="str">
        <f>J20</f>
        <v>LANDET KVANTUM T.O.M. UKE 33 2017</v>
      </c>
      <c r="J86" s="119"/>
      <c r="K86" s="10"/>
      <c r="L86" s="119"/>
      <c r="M86" s="119"/>
    </row>
    <row r="87" spans="1:13" ht="14.1" customHeight="1" x14ac:dyDescent="0.3">
      <c r="A87" s="121"/>
      <c r="B87" s="119"/>
      <c r="C87" s="345" t="s">
        <v>16</v>
      </c>
      <c r="D87" s="314">
        <f>D89+D88</f>
        <v>37797</v>
      </c>
      <c r="E87" s="330">
        <f>E89+E88</f>
        <v>37875</v>
      </c>
      <c r="F87" s="330">
        <f>F89+F88</f>
        <v>37.695799999999998</v>
      </c>
      <c r="G87" s="330">
        <f>G88+G89</f>
        <v>30764.1626</v>
      </c>
      <c r="H87" s="330">
        <f>H88+H89</f>
        <v>7110.8374000000003</v>
      </c>
      <c r="I87" s="331">
        <f>I88+I89</f>
        <v>39982.448000000004</v>
      </c>
      <c r="J87" s="157"/>
      <c r="K87" s="129"/>
      <c r="L87" s="157"/>
      <c r="M87" s="157"/>
    </row>
    <row r="88" spans="1:13" ht="14.1" customHeight="1" x14ac:dyDescent="0.3">
      <c r="A88" s="121"/>
      <c r="B88" s="119"/>
      <c r="C88" s="260" t="s">
        <v>12</v>
      </c>
      <c r="D88" s="315">
        <v>37047</v>
      </c>
      <c r="E88" s="332">
        <v>37125</v>
      </c>
      <c r="F88" s="332">
        <v>37.695799999999998</v>
      </c>
      <c r="G88" s="332">
        <v>30354.5219</v>
      </c>
      <c r="H88" s="332">
        <f>E88-G88</f>
        <v>6770.4781000000003</v>
      </c>
      <c r="I88" s="333">
        <v>39725.461900000002</v>
      </c>
      <c r="J88" s="157"/>
      <c r="K88" s="129"/>
      <c r="L88" s="157"/>
      <c r="M88" s="157"/>
    </row>
    <row r="89" spans="1:13" ht="15" thickBot="1" x14ac:dyDescent="0.35">
      <c r="A89" s="121"/>
      <c r="B89" s="119"/>
      <c r="C89" s="346" t="s">
        <v>11</v>
      </c>
      <c r="D89" s="326">
        <v>750</v>
      </c>
      <c r="E89" s="334">
        <v>750</v>
      </c>
      <c r="F89" s="334"/>
      <c r="G89" s="334">
        <v>409.64069999999998</v>
      </c>
      <c r="H89" s="334">
        <f>E89-G89</f>
        <v>340.35930000000002</v>
      </c>
      <c r="I89" s="335">
        <v>256.98610000000002</v>
      </c>
      <c r="J89" s="157"/>
      <c r="K89" s="129"/>
      <c r="L89" s="157"/>
      <c r="M89" s="157"/>
    </row>
    <row r="90" spans="1:13" ht="14.1" customHeight="1" x14ac:dyDescent="0.3">
      <c r="A90" s="121"/>
      <c r="B90" s="4"/>
      <c r="C90" s="259" t="s">
        <v>17</v>
      </c>
      <c r="D90" s="314">
        <f t="shared" ref="D90:I90" si="1">D91+D96+D97</f>
        <v>63185</v>
      </c>
      <c r="E90" s="330">
        <f t="shared" si="1"/>
        <v>74063</v>
      </c>
      <c r="F90" s="330">
        <f t="shared" si="1"/>
        <v>675.09969999999998</v>
      </c>
      <c r="G90" s="330">
        <f t="shared" si="1"/>
        <v>35160.051600000006</v>
      </c>
      <c r="H90" s="330">
        <f>H91+H96+H97</f>
        <v>38902.948399999994</v>
      </c>
      <c r="I90" s="331">
        <f t="shared" si="1"/>
        <v>40602.600899999998</v>
      </c>
      <c r="J90" s="157"/>
      <c r="K90" s="129"/>
      <c r="L90" s="157"/>
      <c r="M90" s="157"/>
    </row>
    <row r="91" spans="1:13" ht="15.75" customHeight="1" x14ac:dyDescent="0.3">
      <c r="A91" s="121"/>
      <c r="B91" s="39"/>
      <c r="C91" s="266" t="s">
        <v>92</v>
      </c>
      <c r="D91" s="316">
        <f t="shared" ref="D91:I91" si="2">D92+D93+D94+D95</f>
        <v>47151</v>
      </c>
      <c r="E91" s="336">
        <f t="shared" si="2"/>
        <v>56854</v>
      </c>
      <c r="F91" s="336">
        <f t="shared" si="2"/>
        <v>564.68340000000001</v>
      </c>
      <c r="G91" s="336">
        <f t="shared" si="2"/>
        <v>26034.498299999999</v>
      </c>
      <c r="H91" s="336">
        <f>H92+H93+H94+H95</f>
        <v>30819.501700000001</v>
      </c>
      <c r="I91" s="337">
        <f t="shared" si="2"/>
        <v>29097.582199999997</v>
      </c>
      <c r="J91" s="157"/>
      <c r="K91" s="129"/>
      <c r="L91" s="157"/>
      <c r="M91" s="157"/>
    </row>
    <row r="92" spans="1:13" ht="14.1" customHeight="1" x14ac:dyDescent="0.3">
      <c r="A92" s="116"/>
      <c r="B92" s="137"/>
      <c r="C92" s="265" t="s">
        <v>22</v>
      </c>
      <c r="D92" s="317">
        <v>13457</v>
      </c>
      <c r="E92" s="338">
        <v>16514</v>
      </c>
      <c r="F92" s="338">
        <v>120.16330000000001</v>
      </c>
      <c r="G92" s="338">
        <v>5465.2619999999997</v>
      </c>
      <c r="H92" s="338">
        <f t="shared" ref="H92:H100" si="3">E92-G92</f>
        <v>11048.738000000001</v>
      </c>
      <c r="I92" s="339">
        <v>4690.1495999999997</v>
      </c>
      <c r="J92" s="157"/>
      <c r="K92" s="129"/>
      <c r="L92" s="157"/>
      <c r="M92" s="157"/>
    </row>
    <row r="93" spans="1:13" ht="14.1" customHeight="1" x14ac:dyDescent="0.3">
      <c r="A93" s="116"/>
      <c r="B93" s="137"/>
      <c r="C93" s="265" t="s">
        <v>23</v>
      </c>
      <c r="D93" s="317">
        <v>12792</v>
      </c>
      <c r="E93" s="338">
        <v>15627</v>
      </c>
      <c r="F93" s="338">
        <v>136.54320000000001</v>
      </c>
      <c r="G93" s="338">
        <v>8108.8082000000004</v>
      </c>
      <c r="H93" s="338">
        <f t="shared" si="3"/>
        <v>7518.1917999999996</v>
      </c>
      <c r="I93" s="339">
        <v>7539.3967000000002</v>
      </c>
      <c r="J93" s="157"/>
      <c r="K93" s="129"/>
      <c r="L93" s="157"/>
      <c r="M93" s="157"/>
    </row>
    <row r="94" spans="1:13" ht="14.1" customHeight="1" x14ac:dyDescent="0.3">
      <c r="A94" s="116"/>
      <c r="B94" s="137"/>
      <c r="C94" s="265" t="s">
        <v>24</v>
      </c>
      <c r="D94" s="317">
        <v>13463</v>
      </c>
      <c r="E94" s="338">
        <v>16606</v>
      </c>
      <c r="F94" s="338">
        <v>116.1798</v>
      </c>
      <c r="G94" s="338">
        <v>7547.5447000000004</v>
      </c>
      <c r="H94" s="338">
        <f t="shared" si="3"/>
        <v>9058.4552999999996</v>
      </c>
      <c r="I94" s="339">
        <v>9970.8014000000003</v>
      </c>
      <c r="J94" s="157"/>
      <c r="K94" s="129"/>
      <c r="L94" s="157"/>
      <c r="M94" s="157"/>
    </row>
    <row r="95" spans="1:13" ht="14.1" customHeight="1" x14ac:dyDescent="0.3">
      <c r="A95" s="116"/>
      <c r="B95" s="137"/>
      <c r="C95" s="265" t="s">
        <v>93</v>
      </c>
      <c r="D95" s="317">
        <v>7439</v>
      </c>
      <c r="E95" s="338">
        <v>8107</v>
      </c>
      <c r="F95" s="338">
        <v>191.7971</v>
      </c>
      <c r="G95" s="338">
        <v>4912.8833999999997</v>
      </c>
      <c r="H95" s="338">
        <f t="shared" si="3"/>
        <v>3194.1166000000003</v>
      </c>
      <c r="I95" s="339">
        <v>6897.2344999999996</v>
      </c>
      <c r="J95" s="157"/>
      <c r="K95" s="129"/>
      <c r="L95" s="157"/>
      <c r="M95" s="157"/>
    </row>
    <row r="96" spans="1:13" ht="14.1" customHeight="1" x14ac:dyDescent="0.3">
      <c r="A96" s="116"/>
      <c r="B96" s="137"/>
      <c r="C96" s="266" t="s">
        <v>29</v>
      </c>
      <c r="D96" s="316">
        <v>11101</v>
      </c>
      <c r="E96" s="336">
        <v>11124</v>
      </c>
      <c r="F96" s="336">
        <v>83.243099999999998</v>
      </c>
      <c r="G96" s="336">
        <v>7732.2340000000004</v>
      </c>
      <c r="H96" s="336">
        <f t="shared" si="3"/>
        <v>3391.7659999999996</v>
      </c>
      <c r="I96" s="337">
        <v>10053.797500000001</v>
      </c>
      <c r="J96" s="157"/>
      <c r="K96" s="129"/>
      <c r="L96" s="157"/>
      <c r="M96" s="157"/>
    </row>
    <row r="97" spans="1:13" ht="14.1" customHeight="1" thickBot="1" x14ac:dyDescent="0.35">
      <c r="A97" s="121"/>
      <c r="B97" s="39"/>
      <c r="C97" s="267" t="s">
        <v>90</v>
      </c>
      <c r="D97" s="324">
        <v>4933</v>
      </c>
      <c r="E97" s="347">
        <v>6085</v>
      </c>
      <c r="F97" s="347">
        <v>27.173200000000001</v>
      </c>
      <c r="G97" s="347">
        <v>1393.3193000000001</v>
      </c>
      <c r="H97" s="347">
        <f t="shared" si="3"/>
        <v>4691.6806999999999</v>
      </c>
      <c r="I97" s="348">
        <v>1451.2212</v>
      </c>
      <c r="J97" s="157"/>
      <c r="K97" s="129"/>
      <c r="L97" s="157"/>
      <c r="M97" s="157"/>
    </row>
    <row r="98" spans="1:13" ht="15" thickBot="1" x14ac:dyDescent="0.35">
      <c r="A98" s="121"/>
      <c r="B98" s="39"/>
      <c r="C98" s="174" t="s">
        <v>13</v>
      </c>
      <c r="D98" s="389">
        <v>323</v>
      </c>
      <c r="E98" s="343">
        <v>323</v>
      </c>
      <c r="F98" s="343"/>
      <c r="G98" s="343">
        <v>12.7361</v>
      </c>
      <c r="H98" s="343">
        <f t="shared" si="3"/>
        <v>310.26389999999998</v>
      </c>
      <c r="I98" s="344">
        <v>25.512599999999999</v>
      </c>
      <c r="J98" s="157"/>
      <c r="K98" s="129"/>
      <c r="L98" s="157"/>
      <c r="M98" s="157"/>
    </row>
    <row r="99" spans="1:13" ht="16.8" thickBot="1" x14ac:dyDescent="0.35">
      <c r="A99" s="121"/>
      <c r="B99" s="119"/>
      <c r="C99" s="174" t="s">
        <v>63</v>
      </c>
      <c r="D99" s="319">
        <v>300</v>
      </c>
      <c r="E99" s="320">
        <v>300</v>
      </c>
      <c r="F99" s="320">
        <v>6.8000000000000005E-2</v>
      </c>
      <c r="G99" s="320">
        <v>300</v>
      </c>
      <c r="H99" s="320">
        <f t="shared" si="3"/>
        <v>0</v>
      </c>
      <c r="I99" s="325">
        <v>300</v>
      </c>
      <c r="J99" s="157"/>
      <c r="K99" s="129"/>
      <c r="L99" s="157"/>
      <c r="M99" s="157"/>
    </row>
    <row r="100" spans="1:13" ht="16.5" customHeight="1" thickBot="1" x14ac:dyDescent="0.35">
      <c r="A100" s="121"/>
      <c r="B100" s="119"/>
      <c r="C100" s="258" t="s">
        <v>14</v>
      </c>
      <c r="D100" s="319"/>
      <c r="E100" s="320"/>
      <c r="F100" s="320"/>
      <c r="G100" s="320">
        <v>112</v>
      </c>
      <c r="H100" s="320">
        <f t="shared" si="3"/>
        <v>-112</v>
      </c>
      <c r="I100" s="325">
        <v>83</v>
      </c>
      <c r="J100" s="157"/>
      <c r="K100" s="129"/>
      <c r="L100" s="157"/>
      <c r="M100" s="157"/>
    </row>
    <row r="101" spans="1:13" ht="16.2" thickBot="1" x14ac:dyDescent="0.35">
      <c r="A101" s="121"/>
      <c r="B101" s="119"/>
      <c r="C101" s="180" t="s">
        <v>9</v>
      </c>
      <c r="D101" s="321">
        <f t="shared" ref="D101:G101" si="4">D87+D90+D98+D99+D100</f>
        <v>101605</v>
      </c>
      <c r="E101" s="223">
        <f>E87+E90+E98+E99+E100</f>
        <v>112561</v>
      </c>
      <c r="F101" s="223">
        <f t="shared" si="4"/>
        <v>712.86349999999993</v>
      </c>
      <c r="G101" s="223">
        <f t="shared" si="4"/>
        <v>66348.950299999997</v>
      </c>
      <c r="H101" s="223">
        <f>H87+H90+H98+H99+H100</f>
        <v>46212.049699999996</v>
      </c>
      <c r="I101" s="197">
        <f>I87+I90+I98+I99+I100</f>
        <v>80993.561499999996</v>
      </c>
      <c r="J101" s="157"/>
      <c r="K101" s="129"/>
      <c r="L101" s="157"/>
      <c r="M101" s="157"/>
    </row>
    <row r="102" spans="1:13" ht="14.4" x14ac:dyDescent="0.3">
      <c r="A102" s="121"/>
      <c r="B102" s="119"/>
      <c r="C102" s="124" t="s">
        <v>109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3">
      <c r="B103" s="13"/>
      <c r="C103" s="202" t="s">
        <v>126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5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3">
      <c r="B107" s="443" t="s">
        <v>1</v>
      </c>
      <c r="C107" s="444"/>
      <c r="D107" s="444"/>
      <c r="E107" s="444"/>
      <c r="F107" s="444"/>
      <c r="G107" s="444"/>
      <c r="H107" s="444"/>
      <c r="I107" s="444"/>
      <c r="J107" s="444"/>
      <c r="K107" s="445"/>
      <c r="L107" s="205"/>
      <c r="M107" s="205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46" t="s">
        <v>2</v>
      </c>
      <c r="D109" s="447"/>
      <c r="E109" s="446" t="s">
        <v>20</v>
      </c>
      <c r="F109" s="447"/>
      <c r="G109" s="446" t="s">
        <v>21</v>
      </c>
      <c r="H109" s="447"/>
      <c r="I109" s="38"/>
      <c r="J109" s="157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0">
        <v>156950</v>
      </c>
      <c r="E110" s="165" t="s">
        <v>5</v>
      </c>
      <c r="F110" s="242">
        <v>56818</v>
      </c>
      <c r="G110" s="166" t="s">
        <v>25</v>
      </c>
      <c r="H110" s="242">
        <v>6419</v>
      </c>
      <c r="I110" s="38"/>
      <c r="J110" s="157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58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3">
      <c r="B112" s="120"/>
      <c r="C112" s="44" t="s">
        <v>98</v>
      </c>
      <c r="D112" s="170">
        <v>3550</v>
      </c>
      <c r="E112" s="166" t="s">
        <v>38</v>
      </c>
      <c r="F112" s="170">
        <v>38390</v>
      </c>
      <c r="G112" s="166" t="s">
        <v>59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5">
      <c r="B113" s="43"/>
      <c r="C113" s="392"/>
      <c r="D113" s="393"/>
      <c r="E113" s="393" t="s">
        <v>89</v>
      </c>
      <c r="F113" s="170">
        <v>3388</v>
      </c>
      <c r="G113" s="11"/>
      <c r="H113" s="392"/>
      <c r="I113" s="38"/>
      <c r="J113" s="157"/>
      <c r="K113" s="10"/>
      <c r="L113" s="119"/>
      <c r="M113" s="119"/>
    </row>
    <row r="114" spans="2:13" ht="14.1" customHeight="1" thickBot="1" x14ac:dyDescent="0.35">
      <c r="B114" s="9"/>
      <c r="C114" s="12" t="s">
        <v>31</v>
      </c>
      <c r="D114" s="171">
        <f>SUM(D110:D112)</f>
        <v>172500</v>
      </c>
      <c r="E114" s="394" t="s">
        <v>7</v>
      </c>
      <c r="F114" s="171">
        <f>SUM(F110:F113)</f>
        <v>156950</v>
      </c>
      <c r="G114" s="122" t="s">
        <v>6</v>
      </c>
      <c r="H114" s="395">
        <f>SUM(H110:H112)</f>
        <v>58354</v>
      </c>
      <c r="I114" s="38"/>
      <c r="J114" s="157"/>
      <c r="K114" s="10"/>
      <c r="L114" s="119"/>
      <c r="M114" s="119"/>
    </row>
    <row r="115" spans="2:13" s="16" customFormat="1" ht="13.95" customHeight="1" x14ac:dyDescent="0.3">
      <c r="B115" s="13"/>
      <c r="C115" s="124" t="s">
        <v>86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5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3">
      <c r="B117" s="448" t="s">
        <v>8</v>
      </c>
      <c r="C117" s="449"/>
      <c r="D117" s="449"/>
      <c r="E117" s="449"/>
      <c r="F117" s="449"/>
      <c r="G117" s="449"/>
      <c r="H117" s="449"/>
      <c r="I117" s="449"/>
      <c r="J117" s="449"/>
      <c r="K117" s="450"/>
      <c r="L117" s="205"/>
      <c r="M117" s="205"/>
    </row>
    <row r="118" spans="2:13" ht="3.75" customHeight="1" thickBot="1" x14ac:dyDescent="0.35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5">
      <c r="B119" s="2"/>
      <c r="C119" s="218" t="s">
        <v>19</v>
      </c>
      <c r="D119" s="179" t="s">
        <v>77</v>
      </c>
      <c r="E119" s="327" t="s">
        <v>74</v>
      </c>
      <c r="F119" s="327" t="str">
        <f>F20</f>
        <v>LANDET KVANTUM UKE 33</v>
      </c>
      <c r="G119" s="327" t="str">
        <f>G20</f>
        <v>LANDET KVANTUM T.O.M UKE 33</v>
      </c>
      <c r="H119" s="194" t="str">
        <f>I20</f>
        <v>RESTKVOTER</v>
      </c>
      <c r="I119" s="195" t="str">
        <f>J20</f>
        <v>LANDET KVANTUM T.O.M. UKE 33 2017</v>
      </c>
      <c r="J119" s="4"/>
      <c r="K119" s="1"/>
      <c r="L119" s="4"/>
      <c r="M119" s="4"/>
    </row>
    <row r="120" spans="2:13" s="71" customFormat="1" ht="14.1" customHeight="1" x14ac:dyDescent="0.3">
      <c r="B120" s="9"/>
      <c r="C120" s="259" t="s">
        <v>84</v>
      </c>
      <c r="D120" s="232">
        <f t="shared" ref="D120:I120" si="5">D121+D122+D123</f>
        <v>56818</v>
      </c>
      <c r="E120" s="421">
        <f t="shared" si="5"/>
        <v>60071</v>
      </c>
      <c r="F120" s="424">
        <f t="shared" si="5"/>
        <v>59.483899999999998</v>
      </c>
      <c r="G120" s="349">
        <f t="shared" si="5"/>
        <v>44163.365699999995</v>
      </c>
      <c r="H120" s="349">
        <f t="shared" si="5"/>
        <v>15907.634300000002</v>
      </c>
      <c r="I120" s="351">
        <f t="shared" si="5"/>
        <v>26497.245999999999</v>
      </c>
      <c r="J120" s="157"/>
      <c r="K120" s="129"/>
      <c r="L120" s="157"/>
      <c r="M120" s="157"/>
    </row>
    <row r="121" spans="2:13" ht="14.1" customHeight="1" x14ac:dyDescent="0.3">
      <c r="B121" s="9"/>
      <c r="C121" s="260" t="s">
        <v>12</v>
      </c>
      <c r="D121" s="244">
        <v>45454</v>
      </c>
      <c r="E121" s="374">
        <v>47834</v>
      </c>
      <c r="F121" s="423">
        <v>59.483899999999998</v>
      </c>
      <c r="G121" s="352">
        <v>36907.126199999999</v>
      </c>
      <c r="H121" s="352">
        <f>E121-G121</f>
        <v>10926.873800000001</v>
      </c>
      <c r="I121" s="353">
        <v>22558.8567</v>
      </c>
      <c r="J121" s="157"/>
      <c r="K121" s="129"/>
      <c r="L121" s="157"/>
      <c r="M121" s="157"/>
    </row>
    <row r="122" spans="2:13" ht="14.1" customHeight="1" x14ac:dyDescent="0.3">
      <c r="B122" s="9"/>
      <c r="C122" s="260" t="s">
        <v>11</v>
      </c>
      <c r="D122" s="244">
        <v>10864</v>
      </c>
      <c r="E122" s="374">
        <v>11737</v>
      </c>
      <c r="F122" s="423"/>
      <c r="G122" s="352">
        <v>7256.2394999999997</v>
      </c>
      <c r="H122" s="352">
        <f>E122-G122</f>
        <v>4480.7605000000003</v>
      </c>
      <c r="I122" s="353">
        <v>3938.3892999999998</v>
      </c>
      <c r="J122" s="157"/>
      <c r="K122" s="129"/>
      <c r="L122" s="157"/>
      <c r="M122" s="157"/>
    </row>
    <row r="123" spans="2:13" ht="15" thickBot="1" x14ac:dyDescent="0.35">
      <c r="B123" s="9"/>
      <c r="C123" s="261" t="s">
        <v>39</v>
      </c>
      <c r="D123" s="245">
        <v>500</v>
      </c>
      <c r="E123" s="422">
        <v>500</v>
      </c>
      <c r="F123" s="425"/>
      <c r="G123" s="354"/>
      <c r="H123" s="354">
        <f>E123-G123</f>
        <v>500</v>
      </c>
      <c r="I123" s="355"/>
      <c r="J123" s="157"/>
      <c r="K123" s="129"/>
      <c r="L123" s="157"/>
      <c r="M123" s="157"/>
    </row>
    <row r="124" spans="2:13" s="98" customFormat="1" ht="13.5" customHeight="1" thickBot="1" x14ac:dyDescent="0.35">
      <c r="B124" s="100"/>
      <c r="C124" s="262" t="s">
        <v>38</v>
      </c>
      <c r="D124" s="295">
        <v>38390</v>
      </c>
      <c r="E124" s="230">
        <v>37926</v>
      </c>
      <c r="F124" s="230">
        <v>2107.0540000000001</v>
      </c>
      <c r="G124" s="230">
        <v>25285.703799999999</v>
      </c>
      <c r="H124" s="298">
        <f>E124-G124</f>
        <v>12640.296200000001</v>
      </c>
      <c r="I124" s="300">
        <v>26602.767899999999</v>
      </c>
      <c r="J124" s="101"/>
      <c r="K124" s="129"/>
      <c r="L124" s="157"/>
      <c r="M124" s="157"/>
    </row>
    <row r="125" spans="2:13" s="71" customFormat="1" ht="14.25" customHeight="1" thickBot="1" x14ac:dyDescent="0.35">
      <c r="B125" s="9"/>
      <c r="C125" s="263" t="s">
        <v>17</v>
      </c>
      <c r="D125" s="225">
        <f>D126+D131+D134</f>
        <v>59368</v>
      </c>
      <c r="E125" s="230">
        <f>E126+E131+E134</f>
        <v>61717</v>
      </c>
      <c r="F125" s="230">
        <f>F126+F131+F134</f>
        <v>553.07929999999999</v>
      </c>
      <c r="G125" s="230">
        <f>G134+G131+G126</f>
        <v>40540.272799999999</v>
      </c>
      <c r="H125" s="356">
        <f>H126+H131+H134</f>
        <v>21176.727200000001</v>
      </c>
      <c r="I125" s="357">
        <f>I126+I131+I134</f>
        <v>29130.956999999999</v>
      </c>
      <c r="J125" s="119"/>
      <c r="K125" s="129"/>
      <c r="L125" s="157"/>
      <c r="M125" s="157"/>
    </row>
    <row r="126" spans="2:13" ht="15.75" customHeight="1" x14ac:dyDescent="0.3">
      <c r="B126" s="2"/>
      <c r="C126" s="264" t="s">
        <v>102</v>
      </c>
      <c r="D126" s="378">
        <f>D127+D128+D129+D130</f>
        <v>44779</v>
      </c>
      <c r="E126" s="375">
        <f>E127+E128+E129+E130</f>
        <v>45672</v>
      </c>
      <c r="F126" s="375">
        <f>F127+F128+F129+F130</f>
        <v>386.97409999999996</v>
      </c>
      <c r="G126" s="375">
        <f>G127+G128+G130+G129</f>
        <v>32394.404699999999</v>
      </c>
      <c r="H126" s="358">
        <f>H127+H128+H129+H130</f>
        <v>13277.595300000001</v>
      </c>
      <c r="I126" s="359">
        <f>I127+I128+I129+I130</f>
        <v>22027.469300000001</v>
      </c>
      <c r="J126" s="4"/>
      <c r="K126" s="129"/>
      <c r="L126" s="157"/>
      <c r="M126" s="157"/>
    </row>
    <row r="127" spans="2:13" s="22" customFormat="1" ht="14.1" customHeight="1" x14ac:dyDescent="0.3">
      <c r="B127" s="45"/>
      <c r="C127" s="265" t="s">
        <v>22</v>
      </c>
      <c r="D127" s="240">
        <f>12789</f>
        <v>12789</v>
      </c>
      <c r="E127" s="229">
        <v>14060</v>
      </c>
      <c r="F127" s="229">
        <v>101.0526</v>
      </c>
      <c r="G127" s="229">
        <v>4943.7282999999998</v>
      </c>
      <c r="H127" s="360">
        <f t="shared" ref="H127:H138" si="6">E127-G127</f>
        <v>9116.2717000000011</v>
      </c>
      <c r="I127" s="361">
        <v>3727.0612999999998</v>
      </c>
      <c r="J127" s="46"/>
      <c r="K127" s="129"/>
      <c r="L127" s="157"/>
      <c r="M127" s="157"/>
    </row>
    <row r="128" spans="2:13" s="22" customFormat="1" ht="14.1" customHeight="1" x14ac:dyDescent="0.3">
      <c r="B128" s="131"/>
      <c r="C128" s="265" t="s">
        <v>23</v>
      </c>
      <c r="D128" s="240">
        <v>11990</v>
      </c>
      <c r="E128" s="229">
        <v>13036</v>
      </c>
      <c r="F128" s="229">
        <v>88.406700000000001</v>
      </c>
      <c r="G128" s="229">
        <v>7908.5688</v>
      </c>
      <c r="H128" s="360">
        <f t="shared" si="6"/>
        <v>5127.4312</v>
      </c>
      <c r="I128" s="361">
        <v>5524.5423000000001</v>
      </c>
      <c r="J128" s="137"/>
      <c r="K128" s="129"/>
      <c r="L128" s="157"/>
      <c r="M128" s="157"/>
    </row>
    <row r="129" spans="2:13" s="22" customFormat="1" ht="14.1" customHeight="1" x14ac:dyDescent="0.3">
      <c r="B129" s="131"/>
      <c r="C129" s="265" t="s">
        <v>24</v>
      </c>
      <c r="D129" s="240">
        <v>11335</v>
      </c>
      <c r="E129" s="229">
        <v>10528</v>
      </c>
      <c r="F129" s="229">
        <v>82.678700000000006</v>
      </c>
      <c r="G129" s="229">
        <v>9563.3554999999997</v>
      </c>
      <c r="H129" s="360">
        <f t="shared" si="6"/>
        <v>964.64450000000033</v>
      </c>
      <c r="I129" s="361">
        <v>6102.8013000000001</v>
      </c>
      <c r="J129" s="137"/>
      <c r="K129" s="129"/>
      <c r="L129" s="157"/>
      <c r="M129" s="157"/>
    </row>
    <row r="130" spans="2:13" s="22" customFormat="1" ht="14.1" customHeight="1" x14ac:dyDescent="0.3">
      <c r="B130" s="131"/>
      <c r="C130" s="265" t="s">
        <v>93</v>
      </c>
      <c r="D130" s="240">
        <v>8665</v>
      </c>
      <c r="E130" s="229">
        <v>8048</v>
      </c>
      <c r="F130" s="229">
        <v>114.8361</v>
      </c>
      <c r="G130" s="229">
        <v>9978.7520999999997</v>
      </c>
      <c r="H130" s="360">
        <f t="shared" si="6"/>
        <v>-1930.7520999999997</v>
      </c>
      <c r="I130" s="361">
        <v>6673.0644000000002</v>
      </c>
      <c r="J130" s="137"/>
      <c r="K130" s="129"/>
      <c r="L130" s="157"/>
      <c r="M130" s="157"/>
    </row>
    <row r="131" spans="2:13" s="23" customFormat="1" ht="14.1" customHeight="1" x14ac:dyDescent="0.3">
      <c r="B131" s="20"/>
      <c r="C131" s="266" t="s">
        <v>18</v>
      </c>
      <c r="D131" s="233">
        <f>D132+D133</f>
        <v>6419</v>
      </c>
      <c r="E131" s="376">
        <f>E132+E133</f>
        <v>7060</v>
      </c>
      <c r="F131" s="376">
        <v>48.040799999999997</v>
      </c>
      <c r="G131" s="376">
        <v>4395.2799000000005</v>
      </c>
      <c r="H131" s="362">
        <f t="shared" si="6"/>
        <v>2664.7200999999995</v>
      </c>
      <c r="I131" s="363">
        <v>3659.9481999999998</v>
      </c>
      <c r="J131" s="39"/>
      <c r="K131" s="129"/>
      <c r="L131" s="157"/>
      <c r="M131" s="157"/>
    </row>
    <row r="132" spans="2:13" ht="14.1" customHeight="1" x14ac:dyDescent="0.3">
      <c r="B132" s="9"/>
      <c r="C132" s="265" t="s">
        <v>40</v>
      </c>
      <c r="D132" s="240">
        <v>5919</v>
      </c>
      <c r="E132" s="229">
        <v>6560</v>
      </c>
      <c r="F132" s="229">
        <v>46.045499999999997</v>
      </c>
      <c r="G132" s="229">
        <v>4362.0763999999999</v>
      </c>
      <c r="H132" s="360">
        <f t="shared" si="6"/>
        <v>2197.9236000000001</v>
      </c>
      <c r="I132" s="361">
        <v>3650.7046999999998</v>
      </c>
      <c r="J132" s="119"/>
      <c r="K132" s="129"/>
      <c r="L132" s="157"/>
      <c r="M132" s="157"/>
    </row>
    <row r="133" spans="2:13" ht="14.1" customHeight="1" x14ac:dyDescent="0.3">
      <c r="B133" s="20"/>
      <c r="C133" s="265" t="s">
        <v>41</v>
      </c>
      <c r="D133" s="240">
        <v>500</v>
      </c>
      <c r="E133" s="229">
        <v>500</v>
      </c>
      <c r="F133" s="229">
        <f>F131-F132</f>
        <v>1.9953000000000003</v>
      </c>
      <c r="G133" s="229">
        <f>G131-G132</f>
        <v>33.203500000000531</v>
      </c>
      <c r="H133" s="360">
        <f t="shared" si="6"/>
        <v>466.79649999999947</v>
      </c>
      <c r="I133" s="361">
        <f>I131-I132</f>
        <v>9.24350000000004</v>
      </c>
      <c r="J133" s="39"/>
      <c r="K133" s="129"/>
      <c r="L133" s="157"/>
      <c r="M133" s="157"/>
    </row>
    <row r="134" spans="2:13" ht="15" thickBot="1" x14ac:dyDescent="0.35">
      <c r="B134" s="9"/>
      <c r="C134" s="267" t="s">
        <v>90</v>
      </c>
      <c r="D134" s="257">
        <v>8170</v>
      </c>
      <c r="E134" s="377">
        <v>8985</v>
      </c>
      <c r="F134" s="377">
        <v>118.06440000000001</v>
      </c>
      <c r="G134" s="377">
        <v>3750.5882000000001</v>
      </c>
      <c r="H134" s="364">
        <f t="shared" si="6"/>
        <v>5234.4117999999999</v>
      </c>
      <c r="I134" s="365">
        <v>3443.5394999999999</v>
      </c>
      <c r="J134" s="119"/>
      <c r="K134" s="129"/>
      <c r="L134" s="157"/>
      <c r="M134" s="157"/>
    </row>
    <row r="135" spans="2:13" s="71" customFormat="1" ht="15" thickBot="1" x14ac:dyDescent="0.35">
      <c r="B135" s="9"/>
      <c r="C135" s="263" t="s">
        <v>13</v>
      </c>
      <c r="D135" s="225">
        <v>124</v>
      </c>
      <c r="E135" s="230">
        <v>124</v>
      </c>
      <c r="F135" s="230"/>
      <c r="G135" s="230">
        <v>12.23</v>
      </c>
      <c r="H135" s="379">
        <f t="shared" si="6"/>
        <v>111.77</v>
      </c>
      <c r="I135" s="380">
        <v>5.1165000000000003</v>
      </c>
      <c r="J135" s="119"/>
      <c r="K135" s="129"/>
      <c r="L135" s="157"/>
      <c r="M135" s="157"/>
    </row>
    <row r="136" spans="2:13" s="71" customFormat="1" ht="16.8" thickBot="1" x14ac:dyDescent="0.35">
      <c r="B136" s="9"/>
      <c r="C136" s="268" t="s">
        <v>67</v>
      </c>
      <c r="D136" s="296">
        <v>2000</v>
      </c>
      <c r="E136" s="299">
        <v>2000</v>
      </c>
      <c r="F136" s="299">
        <v>9.3649000000000004</v>
      </c>
      <c r="G136" s="299">
        <v>2000</v>
      </c>
      <c r="H136" s="299">
        <f t="shared" si="6"/>
        <v>0</v>
      </c>
      <c r="I136" s="301">
        <v>2000</v>
      </c>
      <c r="J136" s="119"/>
      <c r="K136" s="129"/>
      <c r="L136" s="157"/>
      <c r="M136" s="157"/>
    </row>
    <row r="137" spans="2:13" s="71" customFormat="1" ht="15" thickBot="1" x14ac:dyDescent="0.35">
      <c r="B137" s="9"/>
      <c r="C137" s="263" t="s">
        <v>42</v>
      </c>
      <c r="D137" s="225">
        <v>250</v>
      </c>
      <c r="E137" s="230">
        <v>250</v>
      </c>
      <c r="F137" s="230"/>
      <c r="G137" s="230">
        <v>96.384</v>
      </c>
      <c r="H137" s="230">
        <f t="shared" si="6"/>
        <v>153.61599999999999</v>
      </c>
      <c r="I137" s="231">
        <v>200.959</v>
      </c>
      <c r="J137" s="157"/>
      <c r="K137" s="129"/>
      <c r="L137" s="157"/>
      <c r="M137" s="157"/>
    </row>
    <row r="138" spans="2:13" s="71" customFormat="1" ht="15" thickBot="1" x14ac:dyDescent="0.35">
      <c r="B138" s="9"/>
      <c r="C138" s="219" t="s">
        <v>14</v>
      </c>
      <c r="D138" s="224"/>
      <c r="E138" s="234"/>
      <c r="F138" s="234">
        <v>6</v>
      </c>
      <c r="G138" s="234">
        <v>229</v>
      </c>
      <c r="H138" s="234">
        <f t="shared" si="6"/>
        <v>-229</v>
      </c>
      <c r="I138" s="297">
        <v>157</v>
      </c>
      <c r="J138" s="119"/>
      <c r="K138" s="129"/>
      <c r="L138" s="157"/>
      <c r="M138" s="157"/>
    </row>
    <row r="139" spans="2:13" s="3" customFormat="1" ht="16.2" thickBot="1" x14ac:dyDescent="0.35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2734.9821000000002</v>
      </c>
      <c r="G139" s="187">
        <f>G120+G124+G125+G135+G136+G137+G138</f>
        <v>112326.95629999999</v>
      </c>
      <c r="H139" s="187">
        <f t="shared" si="7"/>
        <v>49761.043700000002</v>
      </c>
      <c r="I139" s="416">
        <f>I120+I124+I125+I135+I136+I137+I138</f>
        <v>84594.046400000007</v>
      </c>
      <c r="J139" s="173"/>
      <c r="K139" s="129"/>
      <c r="L139" s="157"/>
      <c r="M139" s="157"/>
    </row>
    <row r="140" spans="2:13" s="3" customFormat="1" ht="14.25" customHeight="1" x14ac:dyDescent="0.3">
      <c r="B140" s="2"/>
      <c r="C140" s="367" t="s">
        <v>83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3">
      <c r="B141" s="2"/>
      <c r="C141" s="124" t="s">
        <v>110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3">
      <c r="B142" s="118"/>
      <c r="C142" s="202" t="s">
        <v>127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5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3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3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3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4">
      <c r="B147" s="119"/>
      <c r="C147" s="216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5">
      <c r="B148" s="210"/>
      <c r="C148" s="211"/>
      <c r="D148" s="212"/>
      <c r="E148" s="212"/>
      <c r="F148" s="212"/>
      <c r="G148" s="212"/>
      <c r="H148" s="213"/>
      <c r="I148" s="213"/>
      <c r="J148" s="213"/>
      <c r="K148" s="214"/>
      <c r="L148" s="119"/>
      <c r="M148" s="119"/>
    </row>
    <row r="149" spans="2:13" ht="12" customHeight="1" thickBot="1" x14ac:dyDescent="0.35">
      <c r="B149" s="120"/>
      <c r="C149" s="435" t="s">
        <v>2</v>
      </c>
      <c r="D149" s="436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69" t="s">
        <v>54</v>
      </c>
      <c r="D150" s="270">
        <v>19514</v>
      </c>
      <c r="E150" s="271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3">
      <c r="B151" s="120"/>
      <c r="C151" s="272" t="s">
        <v>70</v>
      </c>
      <c r="D151" s="273">
        <v>8878</v>
      </c>
      <c r="E151" s="271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5">
      <c r="B152" s="120"/>
      <c r="C152" s="274" t="s">
        <v>71</v>
      </c>
      <c r="D152" s="273">
        <v>4266</v>
      </c>
      <c r="E152" s="271"/>
      <c r="F152" s="189"/>
      <c r="G152" s="138"/>
      <c r="H152" s="119"/>
      <c r="I152" s="119"/>
      <c r="J152" s="119"/>
      <c r="K152" s="121"/>
      <c r="L152" s="119"/>
      <c r="M152" s="119"/>
    </row>
    <row r="153" spans="2:13" ht="16.2" thickBot="1" x14ac:dyDescent="0.35">
      <c r="B153" s="120"/>
      <c r="C153" s="275" t="s">
        <v>31</v>
      </c>
      <c r="D153" s="276">
        <f>SUM(D150:D152)</f>
        <v>32658</v>
      </c>
      <c r="E153" s="271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77" t="s">
        <v>87</v>
      </c>
      <c r="D154" s="278"/>
      <c r="E154" s="278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3">
      <c r="B155" s="120"/>
      <c r="C155" s="277" t="s">
        <v>99</v>
      </c>
      <c r="D155" s="278"/>
      <c r="E155" s="278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3">
      <c r="B156" s="120"/>
      <c r="C156" s="124" t="s">
        <v>100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5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" thickBot="1" x14ac:dyDescent="0.35">
      <c r="B158" s="120"/>
      <c r="C158" s="107" t="s">
        <v>19</v>
      </c>
      <c r="D158" s="114" t="s">
        <v>20</v>
      </c>
      <c r="E158" s="70" t="str">
        <f>F20</f>
        <v>LANDET KVANTUM UKE 33</v>
      </c>
      <c r="F158" s="70" t="str">
        <f>G20</f>
        <v>LANDET KVANTUM T.O.M UKE 33</v>
      </c>
      <c r="G158" s="70" t="str">
        <f>I20</f>
        <v>RESTKVOTER</v>
      </c>
      <c r="H158" s="93" t="str">
        <f>J20</f>
        <v>LANDET KVANTUM T.O.M. UKE 33 2017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2" t="s">
        <v>5</v>
      </c>
      <c r="D159" s="184">
        <v>19401</v>
      </c>
      <c r="E159" s="184">
        <v>5.1999999999999998E-2</v>
      </c>
      <c r="F159" s="184">
        <v>15498.0995</v>
      </c>
      <c r="G159" s="184">
        <f>D159-F159</f>
        <v>3902.9004999999997</v>
      </c>
      <c r="H159" s="220">
        <v>12749.3892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5" t="s">
        <v>41</v>
      </c>
      <c r="D160" s="184">
        <v>100</v>
      </c>
      <c r="E160" s="184"/>
      <c r="F160" s="184">
        <v>3.8144999999999998</v>
      </c>
      <c r="G160" s="184">
        <f>D160-F160</f>
        <v>96.185500000000005</v>
      </c>
      <c r="H160" s="220">
        <v>5.6086999999999998</v>
      </c>
      <c r="I160" s="119"/>
      <c r="J160" s="119"/>
      <c r="K160" s="121"/>
      <c r="L160" s="119"/>
      <c r="M160" s="119"/>
    </row>
    <row r="161" spans="1:13" ht="15" customHeight="1" thickBot="1" x14ac:dyDescent="0.35">
      <c r="B161" s="120"/>
      <c r="C161" s="110" t="s">
        <v>36</v>
      </c>
      <c r="D161" s="185">
        <v>13</v>
      </c>
      <c r="E161" s="185"/>
      <c r="F161" s="185">
        <v>0.02</v>
      </c>
      <c r="G161" s="185">
        <f>D161-F161</f>
        <v>12.98</v>
      </c>
      <c r="H161" s="221"/>
      <c r="I161" s="119"/>
      <c r="J161" s="119"/>
      <c r="K161" s="121"/>
      <c r="L161" s="119"/>
      <c r="M161" s="119"/>
    </row>
    <row r="162" spans="1:13" ht="15" customHeight="1" thickBot="1" x14ac:dyDescent="0.35">
      <c r="A162" s="119"/>
      <c r="B162" s="120"/>
      <c r="C162" s="113" t="s">
        <v>52</v>
      </c>
      <c r="D162" s="186">
        <f>SUM(D159:D161)</f>
        <v>19514</v>
      </c>
      <c r="E162" s="186">
        <f>SUM(E159:E161)</f>
        <v>5.1999999999999998E-2</v>
      </c>
      <c r="F162" s="186">
        <f>SUM(F159:F161)</f>
        <v>15501.934000000001</v>
      </c>
      <c r="G162" s="186">
        <f>D162-F162</f>
        <v>4012.0659999999989</v>
      </c>
      <c r="H162" s="207">
        <f>SUM(H159:H161)</f>
        <v>12754.9979</v>
      </c>
      <c r="I162" s="119"/>
      <c r="J162" s="119"/>
      <c r="K162" s="121"/>
      <c r="L162" s="119"/>
      <c r="M162" s="119"/>
    </row>
    <row r="163" spans="1:13" ht="21" customHeight="1" thickBot="1" x14ac:dyDescent="0.35">
      <c r="B163" s="153"/>
      <c r="C163" s="135" t="s">
        <v>66</v>
      </c>
      <c r="D163" s="155"/>
      <c r="E163" s="155"/>
      <c r="F163" s="209"/>
      <c r="G163" s="209"/>
      <c r="H163" s="209"/>
      <c r="I163" s="209"/>
      <c r="J163" s="155"/>
      <c r="K163" s="156"/>
      <c r="L163" s="119"/>
    </row>
    <row r="164" spans="1:13" s="40" customFormat="1" ht="30" customHeight="1" thickTop="1" thickBot="1" x14ac:dyDescent="0.4">
      <c r="A164" s="80"/>
      <c r="B164" s="49"/>
      <c r="C164" s="215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3">
      <c r="B165" s="432" t="s">
        <v>1</v>
      </c>
      <c r="C165" s="433"/>
      <c r="D165" s="433"/>
      <c r="E165" s="433"/>
      <c r="F165" s="433"/>
      <c r="G165" s="433"/>
      <c r="H165" s="433"/>
      <c r="I165" s="433"/>
      <c r="J165" s="433"/>
      <c r="K165" s="434"/>
      <c r="L165" s="190"/>
      <c r="M165" s="190"/>
    </row>
    <row r="166" spans="1:13" ht="6" customHeight="1" thickBot="1" x14ac:dyDescent="0.35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5">
      <c r="B167" s="29"/>
      <c r="C167" s="435" t="s">
        <v>2</v>
      </c>
      <c r="D167" s="436"/>
      <c r="E167" s="435" t="s">
        <v>53</v>
      </c>
      <c r="F167" s="436"/>
      <c r="G167" s="435" t="s">
        <v>101</v>
      </c>
      <c r="H167" s="436"/>
      <c r="I167" s="84"/>
      <c r="J167" s="84"/>
      <c r="K167" s="30"/>
      <c r="L167" s="144"/>
      <c r="M167" s="144"/>
    </row>
    <row r="168" spans="1:13" ht="14.25" customHeight="1" x14ac:dyDescent="0.3">
      <c r="B168" s="50"/>
      <c r="C168" s="269" t="s">
        <v>54</v>
      </c>
      <c r="D168" s="279">
        <v>54382</v>
      </c>
      <c r="E168" s="280" t="s">
        <v>5</v>
      </c>
      <c r="F168" s="281">
        <v>40872</v>
      </c>
      <c r="G168" s="272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3">
      <c r="B169" s="50"/>
      <c r="C169" s="272" t="s">
        <v>44</v>
      </c>
      <c r="D169" s="282">
        <v>51031</v>
      </c>
      <c r="E169" s="283" t="s">
        <v>45</v>
      </c>
      <c r="F169" s="284">
        <v>8000</v>
      </c>
      <c r="G169" s="272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3">
      <c r="B170" s="50"/>
      <c r="C170" s="272"/>
      <c r="D170" s="282"/>
      <c r="E170" s="283" t="s">
        <v>38</v>
      </c>
      <c r="F170" s="284">
        <v>5500</v>
      </c>
      <c r="G170" s="272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5">
      <c r="B171" s="50"/>
      <c r="C171" s="272"/>
      <c r="D171" s="282"/>
      <c r="E171" s="283"/>
      <c r="F171" s="284"/>
      <c r="G171" s="272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5">
      <c r="B172" s="50"/>
      <c r="C172" s="53" t="s">
        <v>31</v>
      </c>
      <c r="D172" s="285">
        <f>SUM(D168:D171)</f>
        <v>105413</v>
      </c>
      <c r="E172" s="286" t="s">
        <v>56</v>
      </c>
      <c r="F172" s="285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" customHeight="1" x14ac:dyDescent="0.3">
      <c r="B173" s="50"/>
      <c r="C173" s="254" t="s">
        <v>73</v>
      </c>
      <c r="D173" s="283"/>
      <c r="E173" s="283"/>
      <c r="F173" s="283"/>
      <c r="G173" s="85"/>
      <c r="H173" s="51"/>
      <c r="I173" s="84"/>
      <c r="J173" s="84"/>
      <c r="K173" s="52"/>
      <c r="L173" s="191"/>
      <c r="M173" s="191"/>
    </row>
    <row r="174" spans="1:13" s="6" customFormat="1" ht="12.9" customHeight="1" x14ac:dyDescent="0.3">
      <c r="B174" s="50"/>
      <c r="C174" s="287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5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3">
      <c r="B176" s="437" t="s">
        <v>8</v>
      </c>
      <c r="C176" s="438"/>
      <c r="D176" s="438"/>
      <c r="E176" s="438"/>
      <c r="F176" s="438"/>
      <c r="G176" s="438"/>
      <c r="H176" s="438"/>
      <c r="I176" s="438"/>
      <c r="J176" s="438"/>
      <c r="K176" s="439"/>
      <c r="L176" s="190"/>
      <c r="M176" s="190"/>
    </row>
    <row r="177" spans="1:13" ht="4.5" customHeight="1" thickBot="1" x14ac:dyDescent="0.35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7.4" thickBot="1" x14ac:dyDescent="0.35">
      <c r="A178" s="3"/>
      <c r="B178" s="29"/>
      <c r="C178" s="107" t="s">
        <v>19</v>
      </c>
      <c r="D178" s="179" t="s">
        <v>77</v>
      </c>
      <c r="E178" s="327" t="s">
        <v>74</v>
      </c>
      <c r="F178" s="327" t="str">
        <f>F20</f>
        <v>LANDET KVANTUM UKE 33</v>
      </c>
      <c r="G178" s="327" t="str">
        <f>G20</f>
        <v>LANDET KVANTUM T.O.M UKE 33</v>
      </c>
      <c r="H178" s="70" t="str">
        <f>I20</f>
        <v>RESTKVOTER</v>
      </c>
      <c r="I178" s="93" t="str">
        <f>J20</f>
        <v>LANDET KVANTUM T.O.M. UKE 33 2017</v>
      </c>
      <c r="J178" s="144"/>
      <c r="K178" s="30"/>
      <c r="L178" s="144"/>
      <c r="M178" s="144"/>
    </row>
    <row r="179" spans="1:13" ht="14.1" customHeight="1" x14ac:dyDescent="0.3">
      <c r="B179" s="50"/>
      <c r="C179" s="108" t="s">
        <v>16</v>
      </c>
      <c r="D179" s="226">
        <f t="shared" ref="D179:H179" si="8">D180+D181+D182+D183</f>
        <v>40874</v>
      </c>
      <c r="E179" s="305">
        <f>E180+E181+E182+E183</f>
        <v>44365</v>
      </c>
      <c r="F179" s="305">
        <f>F180+F181+F182+F183</f>
        <v>362.2183</v>
      </c>
      <c r="G179" s="305">
        <f>G180+G181+G182+G183</f>
        <v>22332.839899999995</v>
      </c>
      <c r="H179" s="305">
        <f t="shared" si="8"/>
        <v>22032.160100000001</v>
      </c>
      <c r="I179" s="310">
        <f>I180+I181+I182+I183</f>
        <v>36474.251700000001</v>
      </c>
      <c r="J179" s="81"/>
      <c r="K179" s="58"/>
      <c r="L179" s="192"/>
      <c r="M179" s="192"/>
    </row>
    <row r="180" spans="1:13" ht="14.1" customHeight="1" x14ac:dyDescent="0.3">
      <c r="B180" s="50"/>
      <c r="C180" s="294" t="s">
        <v>81</v>
      </c>
      <c r="D180" s="288">
        <v>26187</v>
      </c>
      <c r="E180" s="303">
        <v>28809</v>
      </c>
      <c r="F180" s="303">
        <v>204.5547</v>
      </c>
      <c r="G180" s="303">
        <v>17595.246999999999</v>
      </c>
      <c r="H180" s="303">
        <f t="shared" ref="H180:H185" si="9">E180-G180</f>
        <v>11213.753000000001</v>
      </c>
      <c r="I180" s="308">
        <v>29751.465400000001</v>
      </c>
      <c r="J180" s="81"/>
      <c r="K180" s="58"/>
      <c r="L180" s="192"/>
      <c r="M180" s="192"/>
    </row>
    <row r="181" spans="1:13" ht="14.1" customHeight="1" x14ac:dyDescent="0.3">
      <c r="B181" s="50"/>
      <c r="C181" s="109" t="s">
        <v>11</v>
      </c>
      <c r="D181" s="288">
        <v>6816</v>
      </c>
      <c r="E181" s="303">
        <v>7498</v>
      </c>
      <c r="F181" s="303"/>
      <c r="G181" s="303">
        <v>949.17949999999996</v>
      </c>
      <c r="H181" s="303">
        <f t="shared" si="9"/>
        <v>6548.8204999999998</v>
      </c>
      <c r="I181" s="308">
        <v>2382.7757000000001</v>
      </c>
      <c r="J181" s="81"/>
      <c r="K181" s="58"/>
      <c r="L181" s="192"/>
      <c r="M181" s="192"/>
    </row>
    <row r="182" spans="1:13" ht="14.1" customHeight="1" x14ac:dyDescent="0.3">
      <c r="B182" s="50"/>
      <c r="C182" s="109" t="s">
        <v>47</v>
      </c>
      <c r="D182" s="288">
        <v>1811</v>
      </c>
      <c r="E182" s="303">
        <v>1877</v>
      </c>
      <c r="F182" s="303">
        <v>47.933999999999997</v>
      </c>
      <c r="G182" s="303">
        <v>1549.3398999999999</v>
      </c>
      <c r="H182" s="303">
        <f t="shared" si="9"/>
        <v>327.66010000000006</v>
      </c>
      <c r="I182" s="308">
        <v>1404.9663</v>
      </c>
      <c r="J182" s="81"/>
      <c r="K182" s="58"/>
      <c r="L182" s="192"/>
      <c r="M182" s="192"/>
    </row>
    <row r="183" spans="1:13" ht="14.1" customHeight="1" thickBot="1" x14ac:dyDescent="0.35">
      <c r="B183" s="50"/>
      <c r="C183" s="385" t="s">
        <v>46</v>
      </c>
      <c r="D183" s="386">
        <v>6060</v>
      </c>
      <c r="E183" s="387">
        <v>6181</v>
      </c>
      <c r="F183" s="387">
        <v>109.7296</v>
      </c>
      <c r="G183" s="387">
        <v>2239.0735</v>
      </c>
      <c r="H183" s="387">
        <f t="shared" si="9"/>
        <v>3941.9265</v>
      </c>
      <c r="I183" s="388">
        <v>2935.0443</v>
      </c>
      <c r="J183" s="81"/>
      <c r="K183" s="58"/>
      <c r="L183" s="192"/>
      <c r="M183" s="192"/>
    </row>
    <row r="184" spans="1:13" ht="14.1" customHeight="1" thickBot="1" x14ac:dyDescent="0.35">
      <c r="B184" s="50"/>
      <c r="C184" s="112" t="s">
        <v>38</v>
      </c>
      <c r="D184" s="289">
        <v>5500</v>
      </c>
      <c r="E184" s="307">
        <v>5500</v>
      </c>
      <c r="F184" s="307"/>
      <c r="G184" s="307">
        <v>1911.2817</v>
      </c>
      <c r="H184" s="307">
        <f t="shared" si="9"/>
        <v>3588.7183</v>
      </c>
      <c r="I184" s="312">
        <v>2590.2456000000002</v>
      </c>
      <c r="J184" s="81"/>
      <c r="K184" s="58"/>
      <c r="L184" s="192"/>
      <c r="M184" s="192"/>
    </row>
    <row r="185" spans="1:13" ht="14.1" customHeight="1" x14ac:dyDescent="0.3">
      <c r="B185" s="50"/>
      <c r="C185" s="108" t="s">
        <v>17</v>
      </c>
      <c r="D185" s="226">
        <v>8000</v>
      </c>
      <c r="E185" s="305">
        <v>8000</v>
      </c>
      <c r="F185" s="305">
        <f>F186+F187</f>
        <v>97.459199999999996</v>
      </c>
      <c r="G185" s="305">
        <f>G186+G187</f>
        <v>2597.7044000000001</v>
      </c>
      <c r="H185" s="305">
        <f t="shared" si="9"/>
        <v>5402.2955999999995</v>
      </c>
      <c r="I185" s="310">
        <f>I186+I187</f>
        <v>3736.2467999999999</v>
      </c>
      <c r="J185" s="81"/>
      <c r="K185" s="58"/>
      <c r="L185" s="192"/>
      <c r="M185" s="192"/>
    </row>
    <row r="186" spans="1:13" ht="14.1" customHeight="1" x14ac:dyDescent="0.3">
      <c r="B186" s="50"/>
      <c r="C186" s="109" t="s">
        <v>29</v>
      </c>
      <c r="D186" s="288"/>
      <c r="E186" s="303"/>
      <c r="F186" s="303">
        <v>26.253900000000002</v>
      </c>
      <c r="G186" s="303">
        <v>1108.8051</v>
      </c>
      <c r="H186" s="303"/>
      <c r="I186" s="308">
        <v>1496.5785000000001</v>
      </c>
      <c r="J186" s="81"/>
      <c r="K186" s="58"/>
      <c r="L186" s="192"/>
      <c r="M186" s="192"/>
    </row>
    <row r="187" spans="1:13" ht="14.1" customHeight="1" thickBot="1" x14ac:dyDescent="0.35">
      <c r="B187" s="50"/>
      <c r="C187" s="111" t="s">
        <v>48</v>
      </c>
      <c r="D187" s="228"/>
      <c r="E187" s="306"/>
      <c r="F187" s="306">
        <v>71.205299999999994</v>
      </c>
      <c r="G187" s="306">
        <v>1488.8993</v>
      </c>
      <c r="H187" s="306"/>
      <c r="I187" s="311">
        <v>2239.6682999999998</v>
      </c>
      <c r="J187" s="84"/>
      <c r="K187" s="58"/>
      <c r="L187" s="192"/>
      <c r="M187" s="192"/>
    </row>
    <row r="188" spans="1:13" ht="14.1" customHeight="1" thickBot="1" x14ac:dyDescent="0.35">
      <c r="B188" s="50"/>
      <c r="C188" s="112" t="s">
        <v>13</v>
      </c>
      <c r="D188" s="289">
        <v>10</v>
      </c>
      <c r="E188" s="307">
        <v>10</v>
      </c>
      <c r="F188" s="307"/>
      <c r="G188" s="307">
        <v>0.46079999999999999</v>
      </c>
      <c r="H188" s="307">
        <f>E188-G188</f>
        <v>9.5391999999999992</v>
      </c>
      <c r="I188" s="312">
        <v>14.4122</v>
      </c>
      <c r="J188" s="81"/>
      <c r="K188" s="58"/>
      <c r="L188" s="192"/>
      <c r="M188" s="192"/>
    </row>
    <row r="189" spans="1:13" ht="14.1" customHeight="1" thickBot="1" x14ac:dyDescent="0.35">
      <c r="B189" s="50"/>
      <c r="C189" s="110" t="s">
        <v>49</v>
      </c>
      <c r="D189" s="227"/>
      <c r="E189" s="304"/>
      <c r="F189" s="304">
        <v>1.0642</v>
      </c>
      <c r="G189" s="304">
        <v>33.065600000000003</v>
      </c>
      <c r="H189" s="304">
        <f>E189-G189</f>
        <v>-33.065600000000003</v>
      </c>
      <c r="I189" s="309">
        <v>24.396000000000001</v>
      </c>
      <c r="J189" s="81"/>
      <c r="K189" s="58"/>
      <c r="L189" s="192"/>
      <c r="M189" s="192"/>
    </row>
    <row r="190" spans="1:13" ht="16.2" thickBot="1" x14ac:dyDescent="0.35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460.74170000000004</v>
      </c>
      <c r="G190" s="196">
        <f>G179+G184+G185+G188+G189</f>
        <v>26875.352399999996</v>
      </c>
      <c r="H190" s="200">
        <f>H179+H184+H185+H188+H189</f>
        <v>30999.647599999997</v>
      </c>
      <c r="I190" s="197">
        <f>I179+I184+I185+I188+I189</f>
        <v>42839.552300000003</v>
      </c>
      <c r="J190" s="178"/>
      <c r="K190" s="58"/>
      <c r="L190" s="192"/>
      <c r="M190" s="192"/>
    </row>
    <row r="191" spans="1:13" ht="14.1" customHeight="1" x14ac:dyDescent="0.3">
      <c r="A191" s="3"/>
      <c r="B191" s="29"/>
      <c r="C191" s="367" t="s">
        <v>82</v>
      </c>
      <c r="D191" s="67"/>
      <c r="E191" s="67"/>
      <c r="F191" s="67"/>
      <c r="G191" s="67"/>
      <c r="H191" s="366"/>
      <c r="I191" s="366"/>
      <c r="J191" s="144"/>
      <c r="K191" s="30"/>
      <c r="L191" s="144"/>
      <c r="M191" s="144"/>
    </row>
    <row r="192" spans="1:13" ht="14.1" customHeight="1" thickBot="1" x14ac:dyDescent="0.35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3"/>
    <row r="194" spans="1:13" s="40" customFormat="1" ht="17.100000000000001" customHeight="1" thickBot="1" x14ac:dyDescent="0.35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3">
      <c r="B195" s="432" t="s">
        <v>1</v>
      </c>
      <c r="C195" s="433"/>
      <c r="D195" s="433"/>
      <c r="E195" s="433"/>
      <c r="F195" s="433"/>
      <c r="G195" s="433"/>
      <c r="H195" s="433"/>
      <c r="I195" s="433"/>
      <c r="J195" s="433"/>
      <c r="K195" s="434"/>
      <c r="L195" s="190"/>
      <c r="M195" s="190"/>
    </row>
    <row r="196" spans="1:13" ht="6" customHeight="1" thickBot="1" x14ac:dyDescent="0.35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5">
      <c r="B197" s="73"/>
      <c r="C197" s="435" t="s">
        <v>2</v>
      </c>
      <c r="D197" s="436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3">
      <c r="B198" s="75"/>
      <c r="C198" s="269" t="s">
        <v>80</v>
      </c>
      <c r="D198" s="270">
        <v>6955</v>
      </c>
      <c r="E198" s="290"/>
      <c r="F198" s="239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3">
      <c r="B199" s="75"/>
      <c r="C199" s="272" t="s">
        <v>44</v>
      </c>
      <c r="D199" s="273">
        <v>35819</v>
      </c>
      <c r="E199" s="290"/>
      <c r="F199" s="239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5">
      <c r="B200" s="75"/>
      <c r="C200" s="274" t="s">
        <v>28</v>
      </c>
      <c r="D200" s="273">
        <v>382</v>
      </c>
      <c r="E200" s="290"/>
      <c r="F200" s="239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5">
      <c r="B201" s="75"/>
      <c r="C201" s="275" t="s">
        <v>31</v>
      </c>
      <c r="D201" s="276">
        <f>SUM(D198:D200)</f>
        <v>43156</v>
      </c>
      <c r="E201" s="290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3">
      <c r="B202" s="83"/>
      <c r="C202" s="291" t="s">
        <v>69</v>
      </c>
      <c r="D202" s="283"/>
      <c r="E202" s="283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3">
      <c r="B203" s="83"/>
      <c r="C203" s="287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5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3">
      <c r="B205" s="437" t="s">
        <v>8</v>
      </c>
      <c r="C205" s="438"/>
      <c r="D205" s="438"/>
      <c r="E205" s="438"/>
      <c r="F205" s="438"/>
      <c r="G205" s="438"/>
      <c r="H205" s="438"/>
      <c r="I205" s="438"/>
      <c r="J205" s="438"/>
      <c r="K205" s="439"/>
      <c r="L205" s="190"/>
      <c r="M205" s="190"/>
    </row>
    <row r="206" spans="1:13" ht="6" customHeight="1" thickBot="1" x14ac:dyDescent="0.35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5">
      <c r="B207" s="83"/>
      <c r="C207" s="107" t="s">
        <v>19</v>
      </c>
      <c r="D207" s="114" t="s">
        <v>20</v>
      </c>
      <c r="E207" s="70" t="str">
        <f>F20</f>
        <v>LANDET KVANTUM UKE 33</v>
      </c>
      <c r="F207" s="70" t="str">
        <f>G20</f>
        <v>LANDET KVANTUM T.O.M UKE 33</v>
      </c>
      <c r="G207" s="70" t="str">
        <f>I20</f>
        <v>RESTKVOTER</v>
      </c>
      <c r="H207" s="93" t="str">
        <f>J20</f>
        <v>LANDET KVANTUM T.O.M. UKE 33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5">
      <c r="B208" s="95"/>
      <c r="C208" s="112" t="s">
        <v>51</v>
      </c>
      <c r="D208" s="184">
        <v>1600</v>
      </c>
      <c r="E208" s="184">
        <v>10.795299999999999</v>
      </c>
      <c r="F208" s="184">
        <v>699.91480000000001</v>
      </c>
      <c r="G208" s="184">
        <f>D208-F208</f>
        <v>900.08519999999999</v>
      </c>
      <c r="H208" s="220">
        <v>767.47670000000005</v>
      </c>
      <c r="I208" s="96"/>
      <c r="J208" s="163"/>
      <c r="K208" s="97"/>
      <c r="L208" s="101"/>
      <c r="M208" s="101"/>
    </row>
    <row r="209" spans="2:13" ht="14.1" customHeight="1" thickBot="1" x14ac:dyDescent="0.35">
      <c r="B209" s="83"/>
      <c r="C209" s="115" t="s">
        <v>45</v>
      </c>
      <c r="D209" s="184">
        <v>5305</v>
      </c>
      <c r="E209" s="184">
        <v>199.90780000000001</v>
      </c>
      <c r="F209" s="184">
        <v>3205.7289000000001</v>
      </c>
      <c r="G209" s="184">
        <f t="shared" ref="G209:G211" si="10">D209-F209</f>
        <v>2099.2710999999999</v>
      </c>
      <c r="H209" s="220">
        <v>2548.9726999999998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5">
      <c r="B210" s="95"/>
      <c r="C210" s="110" t="s">
        <v>36</v>
      </c>
      <c r="D210" s="185">
        <v>50</v>
      </c>
      <c r="E210" s="185"/>
      <c r="F210" s="185">
        <v>0.51919999999999999</v>
      </c>
      <c r="G210" s="184">
        <f t="shared" si="10"/>
        <v>49.480800000000002</v>
      </c>
      <c r="H210" s="221">
        <v>7.5460000000000003</v>
      </c>
      <c r="I210" s="96"/>
      <c r="J210" s="163"/>
      <c r="K210" s="97"/>
      <c r="L210" s="101"/>
      <c r="M210" s="101"/>
    </row>
    <row r="211" spans="2:13" s="98" customFormat="1" ht="14.1" customHeight="1" thickBot="1" x14ac:dyDescent="0.35">
      <c r="B211" s="90"/>
      <c r="C211" s="110" t="s">
        <v>55</v>
      </c>
      <c r="D211" s="185"/>
      <c r="E211" s="185"/>
      <c r="F211" s="185">
        <v>1.0815999999999999</v>
      </c>
      <c r="G211" s="184">
        <f t="shared" si="10"/>
        <v>-1.0815999999999999</v>
      </c>
      <c r="H211" s="221">
        <v>11.281599999999999</v>
      </c>
      <c r="I211" s="91"/>
      <c r="J211" s="91"/>
      <c r="K211" s="92"/>
      <c r="L211" s="193"/>
      <c r="M211" s="193"/>
    </row>
    <row r="212" spans="2:13" ht="16.2" thickBot="1" x14ac:dyDescent="0.35">
      <c r="B212" s="83"/>
      <c r="C212" s="113" t="s">
        <v>52</v>
      </c>
      <c r="D212" s="186">
        <f>D198</f>
        <v>6955</v>
      </c>
      <c r="E212" s="186">
        <f>SUM(E208:E211)</f>
        <v>210.70310000000001</v>
      </c>
      <c r="F212" s="186">
        <f>SUM(F208:F211)</f>
        <v>3907.2445000000002</v>
      </c>
      <c r="G212" s="186">
        <f>D212-F212</f>
        <v>3047.7554999999998</v>
      </c>
      <c r="H212" s="207">
        <f>H208+H209+H210+H211</f>
        <v>3335.2769999999996</v>
      </c>
      <c r="I212" s="81"/>
      <c r="J212" s="81"/>
      <c r="K212" s="72"/>
      <c r="L212" s="119"/>
      <c r="M212" s="119"/>
    </row>
    <row r="213" spans="2:13" s="71" customFormat="1" ht="9" customHeight="1" x14ac:dyDescent="0.3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5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3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3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3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3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3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3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5">
      <c r="B221" s="82"/>
      <c r="C221" s="94" t="s">
        <v>111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3">
      <c r="B222" s="432" t="s">
        <v>1</v>
      </c>
      <c r="C222" s="433"/>
      <c r="D222" s="433"/>
      <c r="E222" s="433"/>
      <c r="F222" s="433"/>
      <c r="G222" s="433"/>
      <c r="H222" s="433"/>
      <c r="I222" s="433"/>
      <c r="J222" s="433"/>
      <c r="K222" s="434"/>
      <c r="L222" s="190"/>
      <c r="M222" s="190"/>
    </row>
    <row r="223" spans="2:13" ht="6" customHeight="1" thickBot="1" x14ac:dyDescent="0.35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5">
      <c r="B224" s="143"/>
      <c r="C224" s="435" t="s">
        <v>2</v>
      </c>
      <c r="D224" s="436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3">
      <c r="B225" s="146"/>
      <c r="C225" s="269" t="s">
        <v>80</v>
      </c>
      <c r="D225" s="270">
        <v>5239</v>
      </c>
      <c r="E225" s="290"/>
      <c r="F225" s="239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3">
      <c r="B226" s="146"/>
      <c r="C226" s="272" t="s">
        <v>44</v>
      </c>
      <c r="D226" s="273">
        <v>3538</v>
      </c>
      <c r="E226" s="290"/>
      <c r="F226" s="239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5">
      <c r="B227" s="146"/>
      <c r="C227" s="272" t="s">
        <v>28</v>
      </c>
      <c r="D227" s="273">
        <v>123</v>
      </c>
      <c r="E227" s="290"/>
      <c r="F227" s="239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5">
      <c r="B228" s="146"/>
      <c r="C228" s="275" t="s">
        <v>31</v>
      </c>
      <c r="D228" s="276">
        <v>8900</v>
      </c>
      <c r="E228" s="290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3">
      <c r="B229" s="83"/>
      <c r="C229" s="291" t="s">
        <v>112</v>
      </c>
      <c r="D229" s="283"/>
      <c r="E229" s="283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5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3">
      <c r="B231" s="437" t="s">
        <v>8</v>
      </c>
      <c r="C231" s="438"/>
      <c r="D231" s="438"/>
      <c r="E231" s="438"/>
      <c r="F231" s="438"/>
      <c r="G231" s="438"/>
      <c r="H231" s="438"/>
      <c r="I231" s="438"/>
      <c r="J231" s="438"/>
      <c r="K231" s="439"/>
      <c r="L231" s="190"/>
      <c r="M231" s="190"/>
    </row>
    <row r="232" spans="2:13" ht="6" customHeight="1" thickBot="1" x14ac:dyDescent="0.35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5">
      <c r="B233" s="83"/>
      <c r="C233" s="397" t="s">
        <v>113</v>
      </c>
      <c r="D233" s="398" t="s">
        <v>114</v>
      </c>
      <c r="E233" s="399" t="s">
        <v>115</v>
      </c>
      <c r="F233" s="400" t="str">
        <f>E207</f>
        <v>LANDET KVANTUM UKE 33</v>
      </c>
      <c r="G233" s="400" t="str">
        <f>F207</f>
        <v>LANDET KVANTUM T.O.M UKE 33</v>
      </c>
      <c r="H233" s="400" t="s">
        <v>64</v>
      </c>
      <c r="I233" s="401" t="str">
        <f>H207</f>
        <v>LANDET KVANTUM T.O.M. UKE 33 2017</v>
      </c>
      <c r="J233" s="81"/>
      <c r="K233" s="121"/>
      <c r="L233" s="119"/>
      <c r="M233" s="119"/>
    </row>
    <row r="234" spans="2:13" s="98" customFormat="1" ht="14.1" customHeight="1" thickBot="1" x14ac:dyDescent="0.35">
      <c r="B234" s="162"/>
      <c r="C234" s="112" t="s">
        <v>116</v>
      </c>
      <c r="D234" s="426">
        <v>2075</v>
      </c>
      <c r="E234" s="429">
        <v>2075</v>
      </c>
      <c r="F234" s="402">
        <f>SUM(F235:F236)</f>
        <v>0</v>
      </c>
      <c r="G234" s="403">
        <f>SUM(G235:G236)</f>
        <v>2083.9490000000001</v>
      </c>
      <c r="H234" s="429">
        <f>E234-G234</f>
        <v>-8.9490000000000691</v>
      </c>
      <c r="I234" s="404">
        <f>SUM(I235:I236)</f>
        <v>2312.6921000000002</v>
      </c>
      <c r="J234" s="163"/>
      <c r="K234" s="97"/>
      <c r="L234" s="101"/>
      <c r="M234" s="101"/>
    </row>
    <row r="235" spans="2:13" s="98" customFormat="1" ht="14.1" customHeight="1" thickBot="1" x14ac:dyDescent="0.35">
      <c r="B235" s="162"/>
      <c r="C235" s="405" t="s">
        <v>88</v>
      </c>
      <c r="D235" s="427"/>
      <c r="E235" s="430"/>
      <c r="F235" s="406"/>
      <c r="G235" s="406">
        <v>1636.6134999999999</v>
      </c>
      <c r="H235" s="430"/>
      <c r="I235" s="407">
        <v>1843.4765</v>
      </c>
      <c r="J235" s="163"/>
      <c r="K235" s="97"/>
      <c r="L235" s="101"/>
      <c r="M235" s="101"/>
    </row>
    <row r="236" spans="2:13" s="98" customFormat="1" ht="14.1" customHeight="1" thickBot="1" x14ac:dyDescent="0.35">
      <c r="B236" s="162"/>
      <c r="C236" s="405" t="s">
        <v>90</v>
      </c>
      <c r="D236" s="428"/>
      <c r="E236" s="431"/>
      <c r="F236" s="408"/>
      <c r="G236" s="408">
        <v>447.33550000000002</v>
      </c>
      <c r="H236" s="431"/>
      <c r="I236" s="409">
        <v>469.21559999999999</v>
      </c>
      <c r="J236" s="163"/>
      <c r="K236" s="97"/>
      <c r="L236" s="101"/>
      <c r="M236" s="101"/>
    </row>
    <row r="237" spans="2:13" s="98" customFormat="1" ht="14.1" customHeight="1" thickBot="1" x14ac:dyDescent="0.35">
      <c r="B237" s="162"/>
      <c r="C237" s="112" t="s">
        <v>117</v>
      </c>
      <c r="D237" s="426">
        <v>1582</v>
      </c>
      <c r="E237" s="429">
        <v>1888</v>
      </c>
      <c r="F237" s="402">
        <f>SUM(F238:F239)</f>
        <v>82.957099999999997</v>
      </c>
      <c r="G237" s="402">
        <f>SUM(G238:G239)</f>
        <v>1500.6131</v>
      </c>
      <c r="H237" s="429">
        <f>E237-G237</f>
        <v>387.38689999999997</v>
      </c>
      <c r="I237" s="404">
        <f>SUM(I238:I239)</f>
        <v>1688.2350999999999</v>
      </c>
      <c r="J237" s="163"/>
      <c r="K237" s="97"/>
      <c r="L237" s="101"/>
      <c r="M237" s="101"/>
    </row>
    <row r="238" spans="2:13" s="98" customFormat="1" ht="14.1" customHeight="1" thickBot="1" x14ac:dyDescent="0.35">
      <c r="B238" s="162"/>
      <c r="C238" s="405" t="s">
        <v>88</v>
      </c>
      <c r="D238" s="427"/>
      <c r="E238" s="430"/>
      <c r="F238" s="406">
        <v>68.945499999999996</v>
      </c>
      <c r="G238" s="406">
        <v>1255.7587000000001</v>
      </c>
      <c r="H238" s="430"/>
      <c r="I238" s="407">
        <v>1387.5998999999999</v>
      </c>
      <c r="J238" s="163"/>
      <c r="K238" s="97"/>
      <c r="L238" s="101"/>
      <c r="M238" s="101"/>
    </row>
    <row r="239" spans="2:13" s="98" customFormat="1" ht="14.1" customHeight="1" thickBot="1" x14ac:dyDescent="0.35">
      <c r="B239" s="162"/>
      <c r="C239" s="405" t="s">
        <v>90</v>
      </c>
      <c r="D239" s="428"/>
      <c r="E239" s="431"/>
      <c r="F239" s="408">
        <v>14.0116</v>
      </c>
      <c r="G239" s="408">
        <v>244.8544</v>
      </c>
      <c r="H239" s="431"/>
      <c r="I239" s="409">
        <v>300.6352</v>
      </c>
      <c r="J239" s="163"/>
      <c r="K239" s="97"/>
      <c r="L239" s="101"/>
      <c r="M239" s="101"/>
    </row>
    <row r="240" spans="2:13" s="98" customFormat="1" ht="14.1" customHeight="1" thickBot="1" x14ac:dyDescent="0.35">
      <c r="B240" s="162"/>
      <c r="C240" s="112" t="s">
        <v>118</v>
      </c>
      <c r="D240" s="426">
        <v>1582</v>
      </c>
      <c r="E240" s="429">
        <v>1888</v>
      </c>
      <c r="F240" s="402">
        <f>SUM(F241:F242)</f>
        <v>0</v>
      </c>
      <c r="G240" s="402">
        <f>SUM(G241:G242)</f>
        <v>0</v>
      </c>
      <c r="H240" s="429">
        <f>E240-G240</f>
        <v>1888</v>
      </c>
      <c r="I240" s="404">
        <f>SUM(I241:I242)</f>
        <v>0</v>
      </c>
      <c r="J240" s="163"/>
      <c r="K240" s="97"/>
      <c r="L240" s="101"/>
      <c r="M240" s="101"/>
    </row>
    <row r="241" spans="2:13" s="98" customFormat="1" ht="14.1" customHeight="1" thickBot="1" x14ac:dyDescent="0.35">
      <c r="B241" s="162"/>
      <c r="C241" s="405" t="s">
        <v>88</v>
      </c>
      <c r="D241" s="427"/>
      <c r="E241" s="430"/>
      <c r="F241" s="406"/>
      <c r="G241" s="406"/>
      <c r="H241" s="430"/>
      <c r="I241" s="407"/>
      <c r="J241" s="163"/>
      <c r="K241" s="97"/>
      <c r="L241" s="101"/>
      <c r="M241" s="101"/>
    </row>
    <row r="242" spans="2:13" s="98" customFormat="1" ht="14.1" customHeight="1" thickBot="1" x14ac:dyDescent="0.35">
      <c r="B242" s="162"/>
      <c r="C242" s="405" t="s">
        <v>90</v>
      </c>
      <c r="D242" s="428"/>
      <c r="E242" s="431"/>
      <c r="F242" s="408"/>
      <c r="G242" s="408"/>
      <c r="H242" s="431"/>
      <c r="I242" s="409"/>
      <c r="J242" s="163"/>
      <c r="K242" s="97"/>
      <c r="L242" s="101"/>
      <c r="M242" s="101"/>
    </row>
    <row r="243" spans="2:13" s="98" customFormat="1" ht="14.1" customHeight="1" thickBot="1" x14ac:dyDescent="0.35">
      <c r="B243" s="90"/>
      <c r="C243" s="110" t="s">
        <v>55</v>
      </c>
      <c r="D243" s="185"/>
      <c r="E243" s="185"/>
      <c r="F243" s="185"/>
      <c r="G243" s="185">
        <v>0.157</v>
      </c>
      <c r="H243" s="184"/>
      <c r="I243" s="221">
        <f>0.608+0.388</f>
        <v>0.996</v>
      </c>
      <c r="J243" s="91"/>
      <c r="K243" s="92"/>
      <c r="L243" s="193"/>
      <c r="M243" s="193"/>
    </row>
    <row r="244" spans="2:13" ht="16.2" thickBot="1" x14ac:dyDescent="0.35">
      <c r="B244" s="83"/>
      <c r="C244" s="113" t="s">
        <v>52</v>
      </c>
      <c r="D244" s="186">
        <f>SUM(D234:D243)</f>
        <v>5239</v>
      </c>
      <c r="E244" s="186">
        <f t="shared" ref="E244:H244" si="11">SUM(E234:E243)</f>
        <v>5851</v>
      </c>
      <c r="F244" s="186">
        <f>F234+F237+F240+F243</f>
        <v>82.957099999999997</v>
      </c>
      <c r="G244" s="186">
        <f>G234+G237+G240+G243</f>
        <v>3584.7191000000003</v>
      </c>
      <c r="H244" s="186">
        <f t="shared" si="11"/>
        <v>2266.4378999999999</v>
      </c>
      <c r="I244" s="186">
        <f>I234+I237+I240+I243</f>
        <v>4001.9232000000002</v>
      </c>
      <c r="J244" s="81"/>
      <c r="K244" s="121"/>
      <c r="L244" s="119"/>
      <c r="M244" s="119"/>
    </row>
    <row r="245" spans="2:13" s="71" customFormat="1" ht="9" customHeight="1" x14ac:dyDescent="0.3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5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3"/>
    <row r="248" spans="2:13" ht="14.1" hidden="1" customHeight="1" x14ac:dyDescent="0.3"/>
    <row r="249" spans="2:13" ht="14.1" hidden="1" customHeight="1" x14ac:dyDescent="0.3"/>
    <row r="250" spans="2:13" ht="14.1" hidden="1" customHeight="1" x14ac:dyDescent="0.3">
      <c r="G250" s="65"/>
    </row>
    <row r="251" spans="2:13" ht="14.1" hidden="1" customHeight="1" x14ac:dyDescent="0.3">
      <c r="F251" s="65"/>
    </row>
    <row r="252" spans="2:13" ht="14.1" hidden="1" customHeight="1" x14ac:dyDescent="0.3"/>
    <row r="253" spans="2:13" ht="14.1" hidden="1" customHeight="1" x14ac:dyDescent="0.3"/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  <row r="358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  <mergeCell ref="B222:K222"/>
    <mergeCell ref="C224:D224"/>
    <mergeCell ref="B231:K231"/>
    <mergeCell ref="D234:D236"/>
    <mergeCell ref="E234:E236"/>
    <mergeCell ref="H234:H236"/>
    <mergeCell ref="D237:D239"/>
    <mergeCell ref="E237:E239"/>
    <mergeCell ref="H237:H239"/>
    <mergeCell ref="D240:D242"/>
    <mergeCell ref="E240:E242"/>
    <mergeCell ref="H240:H242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33
&amp;"-,Normal"&amp;11(iht. mottatte landings- og sluttsedler fra fiskesalgslagene; alle tallstørrelser i hele tonn)&amp;R21.08.2018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UKE_33_2018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2018-07-24T11:17:29Z</cp:lastPrinted>
  <dcterms:created xsi:type="dcterms:W3CDTF">2011-07-06T12:13:20Z</dcterms:created>
  <dcterms:modified xsi:type="dcterms:W3CDTF">2018-08-21T06:50:10Z</dcterms:modified>
</cp:coreProperties>
</file>