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 Nettfisken\Nettfisken\"/>
    </mc:Choice>
  </mc:AlternateContent>
  <bookViews>
    <workbookView xWindow="0" yWindow="0" windowWidth="28800" windowHeight="12435" tabRatio="413"/>
  </bookViews>
  <sheets>
    <sheet name="UKE_43_2016" sheetId="1" r:id="rId1"/>
  </sheets>
  <definedNames>
    <definedName name="Z_14D440E4_F18A_4F78_9989_38C1B133222D_.wvu.Cols" localSheetId="0" hidden="1">UKE_43_2016!#REF!</definedName>
    <definedName name="Z_14D440E4_F18A_4F78_9989_38C1B133222D_.wvu.PrintArea" localSheetId="0" hidden="1">UKE_43_2016!$B$1:$M$213</definedName>
    <definedName name="Z_14D440E4_F18A_4F78_9989_38C1B133222D_.wvu.Rows" localSheetId="0" hidden="1">UKE_43_2016!$325:$1048576,UKE_43_2016!$214:$324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H188" i="1" l="1"/>
  <c r="I100" i="1"/>
  <c r="G33" i="1" l="1"/>
  <c r="F33" i="1"/>
  <c r="E177" i="1" l="1"/>
  <c r="F177" i="1"/>
  <c r="G34" i="1" l="1"/>
  <c r="F32" i="1" l="1"/>
  <c r="G32" i="1"/>
  <c r="F21" i="1"/>
  <c r="G21" i="1"/>
  <c r="J21" i="1"/>
  <c r="I22" i="1"/>
  <c r="I23" i="1"/>
  <c r="F25" i="1"/>
  <c r="G25" i="1"/>
  <c r="J25" i="1"/>
  <c r="I26" i="1"/>
  <c r="I27" i="1"/>
  <c r="I28" i="1"/>
  <c r="I29" i="1"/>
  <c r="G30" i="1"/>
  <c r="I30" i="1"/>
  <c r="I31" i="1"/>
  <c r="J32" i="1"/>
  <c r="I34" i="1"/>
  <c r="I35" i="1"/>
  <c r="I36" i="1"/>
  <c r="I37" i="1"/>
  <c r="I38" i="1"/>
  <c r="I39" i="1"/>
  <c r="H40" i="1"/>
  <c r="F24" i="1" l="1"/>
  <c r="F40" i="1" s="1"/>
  <c r="I25" i="1"/>
  <c r="J24" i="1"/>
  <c r="J40" i="1" s="1"/>
  <c r="I21" i="1"/>
  <c r="I33" i="1"/>
  <c r="I32" i="1" s="1"/>
  <c r="G24" i="1"/>
  <c r="G40" i="1" s="1"/>
  <c r="E30" i="1"/>
  <c r="I24" i="1" l="1"/>
  <c r="I40" i="1" s="1"/>
  <c r="E210" i="1"/>
  <c r="E125" i="1" l="1"/>
  <c r="E124" i="1" s="1"/>
  <c r="H60" i="1" l="1"/>
  <c r="H66" i="1" s="1"/>
  <c r="H99" i="1" l="1"/>
  <c r="H98" i="1"/>
  <c r="H97" i="1"/>
  <c r="H96" i="1"/>
  <c r="H95" i="1"/>
  <c r="H94" i="1"/>
  <c r="H93" i="1"/>
  <c r="H92" i="1"/>
  <c r="H91" i="1"/>
  <c r="H90" i="1"/>
  <c r="H87" i="1"/>
  <c r="H86" i="1"/>
  <c r="H89" i="1" l="1"/>
  <c r="H88" i="1" s="1"/>
  <c r="H85" i="1"/>
  <c r="I89" i="1"/>
  <c r="G89" i="1"/>
  <c r="F89" i="1"/>
  <c r="E89" i="1"/>
  <c r="D89" i="1"/>
  <c r="H100" i="1" l="1"/>
  <c r="E32" i="1"/>
  <c r="E25" i="1"/>
  <c r="E21" i="1"/>
  <c r="E24" i="1" l="1"/>
  <c r="E40" i="1" s="1"/>
  <c r="E88" i="1"/>
  <c r="E85" i="1"/>
  <c r="E100" i="1" l="1"/>
  <c r="H177" i="1"/>
  <c r="F188" i="1"/>
  <c r="E188" i="1"/>
  <c r="D177" i="1"/>
  <c r="D151" i="1" l="1"/>
  <c r="D53" i="1"/>
  <c r="F78" i="1" l="1"/>
  <c r="D25" i="1" l="1"/>
  <c r="H14" i="1"/>
  <c r="F14" i="1"/>
  <c r="F84" i="1" l="1"/>
  <c r="F88" i="1" l="1"/>
  <c r="G88" i="1"/>
  <c r="G157" i="1" l="1"/>
  <c r="H210" i="1" l="1"/>
  <c r="F210" i="1" l="1"/>
  <c r="E185" i="1"/>
  <c r="F185" i="1"/>
  <c r="H185" i="1" l="1"/>
  <c r="G137" i="1" l="1"/>
  <c r="F60" i="1"/>
  <c r="F66" i="1" s="1"/>
  <c r="G60" i="1" l="1"/>
  <c r="H160" i="1"/>
  <c r="G210" i="1" l="1"/>
  <c r="H205" i="1"/>
  <c r="G205" i="1"/>
  <c r="F205" i="1"/>
  <c r="E205" i="1"/>
  <c r="D199" i="1"/>
  <c r="G187" i="1"/>
  <c r="G186" i="1"/>
  <c r="G183" i="1"/>
  <c r="G182" i="1"/>
  <c r="G181" i="1"/>
  <c r="G180" i="1"/>
  <c r="G179" i="1"/>
  <c r="G178" i="1"/>
  <c r="D188" i="1"/>
  <c r="H176" i="1"/>
  <c r="G176" i="1"/>
  <c r="F176" i="1"/>
  <c r="E176" i="1"/>
  <c r="H170" i="1"/>
  <c r="F170" i="1"/>
  <c r="D170" i="1"/>
  <c r="F16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F125" i="1"/>
  <c r="D125" i="1"/>
  <c r="G123" i="1"/>
  <c r="G122" i="1"/>
  <c r="G121" i="1"/>
  <c r="G120" i="1"/>
  <c r="H119" i="1"/>
  <c r="F119" i="1"/>
  <c r="E119" i="1"/>
  <c r="D119" i="1"/>
  <c r="H118" i="1"/>
  <c r="G118" i="1"/>
  <c r="F118" i="1"/>
  <c r="E118" i="1"/>
  <c r="H113" i="1"/>
  <c r="F113" i="1"/>
  <c r="D113" i="1"/>
  <c r="I88" i="1"/>
  <c r="D88" i="1"/>
  <c r="I85" i="1"/>
  <c r="G85" i="1"/>
  <c r="G100" i="1" s="1"/>
  <c r="F85" i="1"/>
  <c r="F100" i="1" s="1"/>
  <c r="D85" i="1"/>
  <c r="I84" i="1"/>
  <c r="H84" i="1"/>
  <c r="G84" i="1"/>
  <c r="H78" i="1"/>
  <c r="D78" i="1"/>
  <c r="G64" i="1"/>
  <c r="G66" i="1"/>
  <c r="E60" i="1"/>
  <c r="E66" i="1" s="1"/>
  <c r="H56" i="1"/>
  <c r="G56" i="1"/>
  <c r="F56" i="1"/>
  <c r="E56" i="1"/>
  <c r="D32" i="1"/>
  <c r="D21" i="1"/>
  <c r="D14" i="1"/>
  <c r="H138" i="1" l="1"/>
  <c r="G177" i="1"/>
  <c r="G188" i="1" s="1"/>
  <c r="D124" i="1"/>
  <c r="D138" i="1" s="1"/>
  <c r="D100" i="1"/>
  <c r="G160" i="1"/>
  <c r="D24" i="1"/>
  <c r="D40" i="1" s="1"/>
  <c r="G119" i="1"/>
  <c r="G125" i="1"/>
  <c r="F124" i="1"/>
  <c r="F138" i="1" s="1"/>
  <c r="G124" i="1" l="1"/>
  <c r="G138" i="1" s="1"/>
  <c r="E138" i="1" l="1"/>
</calcChain>
</file>

<file path=xl/sharedStrings.xml><?xml version="1.0" encoding="utf-8"?>
<sst xmlns="http://schemas.openxmlformats.org/spreadsheetml/2006/main" count="227" uniqueCount="112">
  <si>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</si>
  <si>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</si>
  <si>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</si>
  <si>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</si>
  <si>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</si>
  <si>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</si>
  <si>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</si>
  <si>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</si>
  <si>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</si>
  <si>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</si>
  <si>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</si>
  <si>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</si>
  <si>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</si>
  <si>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</si>
  <si>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</si>
  <si>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</si>
  <si>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</si>
  <si>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</si>
  <si>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</si>
  <si>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</si>
  <si>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</si>
  <si>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</si>
  <si>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</si>
  <si>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</si>
  <si>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</si>
  <si>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</si>
  <si>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</si>
  <si>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</si>
  <si>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</si>
  <si>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</si>
  <si>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</si>
  <si>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</si>
  <si>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</si>
  <si>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</si>
  <si>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</si>
  <si>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</si>
  <si>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</si>
  <si>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</si>
  <si>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</si>
  <si>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</si>
  <si>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</si>
  <si>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</si>
  <si>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</si>
  <si>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</si>
  <si>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</si>
  <si>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</si>
  <si>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</si>
  <si>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</si>
  <si>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</si>
  <si>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</si>
  <si>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</si>
  <si>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</si>
  <si>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</si>
  <si>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</si>
  <si>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</si>
  <si>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</si>
  <si>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</si>
  <si>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</si>
  <si>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</si>
  <si>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</si>
  <si>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</si>
  <si>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</si>
  <si>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</si>
  <si>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</si>
  <si>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</si>
  <si>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</si>
  <si>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</si>
  <si>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</si>
  <si>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</si>
  <si>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</si>
  <si>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</si>
  <si>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</si>
  <si>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</si>
  <si>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</si>
  <si>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</si>
  <si>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</si>
  <si>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</si>
  <si>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</si>
  <si>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</si>
  <si>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</si>
  <si>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</si>
  <si>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</si>
  <si>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</si>
  <si>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</si>
  <si>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</si>
  <si>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</si>
  <si>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</si>
  <si>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</si>
  <si>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</si>
  <si>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</si>
  <si>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</si>
  <si>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</si>
  <si>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</si>
  <si>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</si>
  <si>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</si>
  <si>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</si>
  <si>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</si>
  <si>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</si>
  <si>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</si>
  <si>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startet 2.5.2016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</si>
  <si>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</si>
  <si>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Bifangstordning lukket kystgruppe</t>
    </r>
    <r>
      <rPr>
        <i/>
        <vertAlign val="superscript"/>
        <sz val="10"/>
        <color theme="1"/>
        <rFont val="Calibri"/>
        <family val="2"/>
      </rPr>
      <t>2</t>
    </r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</si>
  <si>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</si>
  <si>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</si>
  <si>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16 278 tonn av ubenyttet tredjelandskvantum er overført til norsk kvote. Norsk kvote blir da 417 518 tonn.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</si>
  <si>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3 694 tonn av ubenyttet tredjelandskvantum er overført til norsk kvote. Norsk kvote blir da 122 394 tonn. 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</si>
  <si>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Registrert rekreasjonsfiske utgjør 62 tonn, men det legges til grunn at hele avsetningen tas</t>
    </r>
  </si>
  <si>
    <t>LANDET KVANTUM UKE 43</t>
  </si>
  <si>
    <t>LANDET KVANTUM T.O.M UKE 43</t>
  </si>
  <si>
    <t>LANDET KVANTUM T.O.M. UKE 43 2015</t>
  </si>
  <si>
    <r>
      <t xml:space="preserve">3 </t>
    </r>
    <r>
      <rPr>
        <sz val="9"/>
        <color theme="1"/>
        <rFont val="Calibri"/>
        <family val="2"/>
      </rPr>
      <t>Registrert rekreasjonsfiske utgjør 1126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</si>
  <si>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490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</si>
</sst>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6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i/>
      <vertAlign val="superscript"/>
      <sz val="10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3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32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5" fillId="0" borderId="61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5" fillId="0" borderId="71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5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7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11" fillId="0" borderId="71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0" fontId="59" fillId="0" borderId="0" xfId="0" applyFont="1" applyFill="1" applyBorder="1" applyAlignment="1">
      <alignment vertical="center"/>
    </xf>
    <xf numFmtId="0" fontId="61" fillId="4" borderId="50" xfId="0" applyFont="1" applyFill="1" applyBorder="1" applyAlignment="1">
      <alignment horizontal="center" vertical="center"/>
    </xf>
    <xf numFmtId="0" fontId="61" fillId="4" borderId="31" xfId="0" applyFont="1" applyFill="1" applyBorder="1" applyAlignment="1">
      <alignment horizontal="center" vertical="center" wrapText="1"/>
    </xf>
    <xf numFmtId="3" fontId="43" fillId="0" borderId="68" xfId="0" applyNumberFormat="1" applyFont="1" applyFill="1" applyBorder="1" applyAlignment="1">
      <alignment vertical="center" wrapText="1"/>
    </xf>
    <xf numFmtId="3" fontId="43" fillId="0" borderId="69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1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2" fillId="0" borderId="62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1" xfId="0" applyNumberFormat="1" applyFont="1" applyFill="1" applyBorder="1" applyAlignment="1">
      <alignment vertical="center" wrapText="1"/>
    </xf>
    <xf numFmtId="3" fontId="64" fillId="0" borderId="66" xfId="0" applyNumberFormat="1" applyFont="1" applyFill="1" applyBorder="1" applyAlignment="1">
      <alignment vertical="center" wrapText="1"/>
    </xf>
    <xf numFmtId="3" fontId="64" fillId="0" borderId="61" xfId="0" applyNumberFormat="1" applyFont="1" applyFill="1" applyBorder="1" applyAlignment="1">
      <alignment vertical="center" wrapText="1"/>
    </xf>
    <xf numFmtId="3" fontId="64" fillId="0" borderId="67" xfId="0" applyNumberFormat="1" applyFont="1" applyFill="1" applyBorder="1" applyAlignment="1">
      <alignment vertical="center" wrapText="1"/>
    </xf>
    <xf numFmtId="3" fontId="64" fillId="0" borderId="62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1" fillId="4" borderId="50" xfId="0" applyNumberFormat="1" applyFont="1" applyFill="1" applyBorder="1" applyAlignment="1">
      <alignment vertical="center" wrapText="1"/>
    </xf>
    <xf numFmtId="3" fontId="61" fillId="4" borderId="31" xfId="0" applyNumberFormat="1" applyFont="1" applyFill="1" applyBorder="1" applyAlignment="1">
      <alignment vertical="center" wrapText="1"/>
    </xf>
    <xf numFmtId="0" fontId="59" fillId="0" borderId="0" xfId="0" applyFont="1" applyFill="1" applyAlignment="1">
      <alignment vertical="center"/>
    </xf>
    <xf numFmtId="0" fontId="61" fillId="4" borderId="16" xfId="0" applyFont="1" applyFill="1" applyBorder="1" applyAlignment="1">
      <alignment horizontal="center" vertical="center" wrapText="1"/>
    </xf>
    <xf numFmtId="3" fontId="43" fillId="0" borderId="72" xfId="0" applyNumberFormat="1" applyFont="1" applyFill="1" applyBorder="1" applyAlignment="1">
      <alignment vertical="center" wrapText="1"/>
    </xf>
    <xf numFmtId="3" fontId="43" fillId="0" borderId="74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63" fillId="0" borderId="62" xfId="0" applyNumberFormat="1" applyFont="1" applyFill="1" applyBorder="1" applyAlignment="1">
      <alignment vertical="center" wrapText="1"/>
    </xf>
    <xf numFmtId="3" fontId="61" fillId="4" borderId="55" xfId="0" applyNumberFormat="1" applyFont="1" applyFill="1" applyBorder="1" applyAlignment="1">
      <alignment vertical="center" wrapText="1"/>
    </xf>
    <xf numFmtId="3" fontId="43" fillId="0" borderId="73" xfId="0" applyNumberFormat="1" applyFont="1" applyFill="1" applyBorder="1" applyAlignment="1">
      <alignment vertical="center" wrapText="1"/>
    </xf>
    <xf numFmtId="3" fontId="62" fillId="0" borderId="70" xfId="0" applyNumberFormat="1" applyFont="1" applyFill="1" applyBorder="1" applyAlignment="1">
      <alignment vertical="center" wrapText="1"/>
    </xf>
    <xf numFmtId="3" fontId="62" fillId="0" borderId="71" xfId="0" applyNumberFormat="1" applyFont="1" applyFill="1" applyBorder="1" applyAlignment="1">
      <alignment vertical="center" wrapText="1"/>
    </xf>
    <xf numFmtId="3" fontId="63" fillId="0" borderId="70" xfId="0" applyNumberFormat="1" applyFont="1" applyFill="1" applyBorder="1" applyAlignment="1">
      <alignment vertical="center" wrapText="1"/>
    </xf>
    <xf numFmtId="3" fontId="64" fillId="0" borderId="70" xfId="0" applyNumberFormat="1" applyFont="1" applyFill="1" applyBorder="1" applyAlignment="1">
      <alignment vertical="center" wrapText="1"/>
    </xf>
    <xf numFmtId="3" fontId="64" fillId="0" borderId="71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43" fillId="0" borderId="75" xfId="0" applyNumberFormat="1" applyFont="1" applyFill="1" applyBorder="1" applyAlignment="1">
      <alignment vertical="center" wrapText="1"/>
    </xf>
    <xf numFmtId="3" fontId="63" fillId="0" borderId="71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zoomScale="90" zoomScaleNormal="115" zoomScalePageLayoutView="90" workbookViewId="0">
      <selection activeCell="I205" sqref="I205"/>
    </sheetView>
  </sheetViews>
  <sheetFormatPr baseColWidth="10" defaultColWidth="0" defaultRowHeight="0" customHeight="1" zeroHeight="1" x14ac:dyDescent="0.25"/>
  <cols>
    <col min="1" max="1" width="0.5703125" style="73" customWidth="1"/>
    <col min="2" max="2" width="0.85546875" style="5" customWidth="1"/>
    <col min="3" max="3" width="32.28515625" style="5" customWidth="1"/>
    <col min="4" max="4" width="15" style="5" customWidth="1"/>
    <col min="5" max="5" width="17.85546875" style="5" customWidth="1"/>
    <col min="6" max="6" width="13.5703125" style="5" customWidth="1"/>
    <col min="7" max="7" width="17.7109375" style="5" customWidth="1"/>
    <col min="8" max="8" width="18.28515625" style="5" customWidth="1"/>
    <col min="9" max="9" width="18.28515625" style="73" customWidth="1"/>
    <col min="10" max="10" width="17.85546875" style="73" customWidth="1"/>
    <col min="11" max="11" width="1" style="5" customWidth="1"/>
    <col min="12" max="12" width="1.5703125" style="73" customWidth="1"/>
    <col min="13" max="13" width="1" style="73" hidden="1" customWidth="1"/>
    <col min="14" max="14" width="5.140625" hidden="1" customWidth="1"/>
    <col min="15" max="16" width="0" hidden="1" customWidth="1"/>
  </cols>
  <sheetData>
    <row r="1" spans="2:13" s="73" customFormat="1" ht="7.9" customHeight="1" thickBot="1" x14ac:dyDescent="0.3"/>
    <row r="2" spans="2:13" ht="31.5" customHeight="1" thickTop="1" thickBot="1" x14ac:dyDescent="0.3">
      <c r="B2" s="420" t="s">
        <v>85</v>
      </c>
      <c r="C2" s="421"/>
      <c r="D2" s="421"/>
      <c r="E2" s="421"/>
      <c r="F2" s="421"/>
      <c r="G2" s="421"/>
      <c r="H2" s="421"/>
      <c r="I2" s="421"/>
      <c r="J2" s="421"/>
      <c r="K2" s="422"/>
      <c r="L2" s="202"/>
      <c r="M2" s="202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24"/>
      <c r="K3" s="6"/>
      <c r="L3" s="124"/>
      <c r="M3" s="124"/>
    </row>
    <row r="4" spans="2:13" ht="14.85" customHeight="1" x14ac:dyDescent="0.25">
      <c r="B4" s="6"/>
      <c r="C4" s="6" t="s">
        <v>83</v>
      </c>
      <c r="D4" s="6"/>
      <c r="E4" s="6"/>
      <c r="F4" s="6"/>
      <c r="G4" s="6"/>
      <c r="H4" s="6"/>
      <c r="I4" s="6"/>
      <c r="J4" s="124"/>
      <c r="K4" s="6"/>
      <c r="L4" s="124"/>
      <c r="M4" s="124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24"/>
      <c r="K5" s="6"/>
      <c r="L5" s="124"/>
      <c r="M5" s="124"/>
    </row>
    <row r="6" spans="2:13" s="8" customFormat="1" ht="17.100000000000001" customHeight="1" thickBot="1" x14ac:dyDescent="0.3">
      <c r="B6" s="7"/>
      <c r="C6" s="65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05"/>
      <c r="C7" s="406"/>
      <c r="D7" s="406"/>
      <c r="E7" s="406"/>
      <c r="F7" s="406"/>
      <c r="G7" s="406"/>
      <c r="H7" s="406"/>
      <c r="I7" s="406"/>
      <c r="J7" s="406"/>
      <c r="K7" s="407"/>
      <c r="L7" s="219"/>
      <c r="M7" s="219"/>
    </row>
    <row r="8" spans="2:13" ht="12" customHeight="1" thickBot="1" x14ac:dyDescent="0.3">
      <c r="B8" s="125"/>
      <c r="C8" s="124"/>
      <c r="D8" s="124"/>
      <c r="E8" s="124"/>
      <c r="F8" s="124"/>
      <c r="G8" s="124"/>
      <c r="H8" s="124"/>
      <c r="I8" s="124"/>
      <c r="J8" s="124"/>
      <c r="K8" s="126"/>
      <c r="L8" s="124"/>
      <c r="M8" s="124"/>
    </row>
    <row r="9" spans="2:13" s="3" customFormat="1" ht="14.1" customHeight="1" thickBot="1" x14ac:dyDescent="0.3">
      <c r="B9" s="123"/>
      <c r="C9" s="400" t="s">
        <v>2</v>
      </c>
      <c r="D9" s="401"/>
      <c r="E9" s="400" t="s">
        <v>20</v>
      </c>
      <c r="F9" s="401"/>
      <c r="G9" s="400" t="s">
        <v>21</v>
      </c>
      <c r="H9" s="401"/>
      <c r="I9" s="163"/>
      <c r="J9" s="163"/>
      <c r="K9" s="121"/>
      <c r="L9" s="142"/>
      <c r="M9" s="142"/>
    </row>
    <row r="10" spans="2:13" ht="14.1" customHeight="1" x14ac:dyDescent="0.25">
      <c r="B10" s="125"/>
      <c r="C10" s="171"/>
      <c r="D10" s="171"/>
      <c r="E10" s="171" t="s">
        <v>5</v>
      </c>
      <c r="F10" s="269">
        <v>130856</v>
      </c>
      <c r="G10" s="172" t="s">
        <v>26</v>
      </c>
      <c r="H10" s="269">
        <v>34033</v>
      </c>
      <c r="I10" s="173"/>
      <c r="J10" s="173"/>
      <c r="K10" s="121"/>
      <c r="L10" s="142"/>
      <c r="M10" s="142"/>
    </row>
    <row r="11" spans="2:13" ht="15.75" customHeight="1" x14ac:dyDescent="0.25">
      <c r="B11" s="125"/>
      <c r="C11" s="172" t="s">
        <v>28</v>
      </c>
      <c r="D11" s="176">
        <v>401240</v>
      </c>
      <c r="E11" s="172" t="s">
        <v>6</v>
      </c>
      <c r="F11" s="176">
        <v>265677</v>
      </c>
      <c r="G11" s="172" t="s">
        <v>64</v>
      </c>
      <c r="H11" s="176">
        <v>189195</v>
      </c>
      <c r="I11" s="173"/>
      <c r="J11" s="173"/>
      <c r="K11" s="121"/>
      <c r="L11" s="142"/>
      <c r="M11" s="142"/>
    </row>
    <row r="12" spans="2:13" ht="14.25" customHeight="1" x14ac:dyDescent="0.25">
      <c r="B12" s="125"/>
      <c r="C12" s="172" t="s">
        <v>3</v>
      </c>
      <c r="D12" s="176">
        <v>389240</v>
      </c>
      <c r="E12" s="172" t="s">
        <v>80</v>
      </c>
      <c r="F12" s="176">
        <v>4000</v>
      </c>
      <c r="G12" s="172" t="s">
        <v>65</v>
      </c>
      <c r="H12" s="176">
        <v>23149</v>
      </c>
      <c r="I12" s="173"/>
      <c r="J12" s="173"/>
      <c r="K12" s="121"/>
      <c r="L12" s="142"/>
      <c r="M12" s="142"/>
    </row>
    <row r="13" spans="2:13" ht="15.75" customHeight="1" thickBot="1" x14ac:dyDescent="0.3">
      <c r="B13" s="125"/>
      <c r="C13" s="172" t="s">
        <v>29</v>
      </c>
      <c r="D13" s="176">
        <v>124520</v>
      </c>
      <c r="E13" s="263"/>
      <c r="F13" s="264"/>
      <c r="G13" s="174" t="s">
        <v>15</v>
      </c>
      <c r="H13" s="270">
        <v>19300</v>
      </c>
      <c r="I13" s="173"/>
      <c r="J13" s="173"/>
      <c r="K13" s="121"/>
      <c r="L13" s="142"/>
      <c r="M13" s="142"/>
    </row>
    <row r="14" spans="2:13" ht="14.1" customHeight="1" thickBot="1" x14ac:dyDescent="0.3">
      <c r="B14" s="125"/>
      <c r="C14" s="127" t="s">
        <v>4</v>
      </c>
      <c r="D14" s="177">
        <f>SUM(D11:D13)</f>
        <v>915000</v>
      </c>
      <c r="E14" s="127" t="s">
        <v>7</v>
      </c>
      <c r="F14" s="177">
        <f>SUM(F10:F13)</f>
        <v>400533</v>
      </c>
      <c r="G14" s="127" t="s">
        <v>6</v>
      </c>
      <c r="H14" s="177">
        <f>SUM(H10:H13)</f>
        <v>265677</v>
      </c>
      <c r="I14" s="173"/>
      <c r="J14" s="173"/>
      <c r="K14" s="126"/>
      <c r="L14" s="124"/>
      <c r="M14" s="124"/>
    </row>
    <row r="15" spans="2:13" s="16" customFormat="1" ht="15" customHeight="1" x14ac:dyDescent="0.25">
      <c r="B15" s="128"/>
      <c r="C15" s="357" t="s">
        <v>104</v>
      </c>
      <c r="D15" s="357"/>
      <c r="E15" s="357"/>
      <c r="F15" s="357"/>
      <c r="G15" s="357"/>
      <c r="H15" s="175"/>
      <c r="I15" s="175"/>
      <c r="J15" s="175"/>
      <c r="K15" s="130"/>
      <c r="L15" s="129"/>
      <c r="M15" s="129"/>
    </row>
    <row r="16" spans="2:13" s="16" customFormat="1" ht="12" customHeight="1" x14ac:dyDescent="0.25">
      <c r="B16" s="128"/>
      <c r="C16" s="175" t="s">
        <v>86</v>
      </c>
      <c r="D16" s="218"/>
      <c r="E16" s="218"/>
      <c r="F16" s="218"/>
      <c r="G16" s="218"/>
      <c r="H16" s="218"/>
      <c r="I16" s="218"/>
      <c r="J16" s="212"/>
      <c r="K16" s="130"/>
      <c r="L16" s="129"/>
      <c r="M16" s="129"/>
    </row>
    <row r="17" spans="1:13" ht="15" customHeight="1" thickBot="1" x14ac:dyDescent="0.3">
      <c r="B17" s="131"/>
      <c r="C17" s="262"/>
      <c r="D17" s="262"/>
      <c r="E17" s="262"/>
      <c r="F17" s="262"/>
      <c r="G17" s="262"/>
      <c r="H17" s="262"/>
      <c r="I17" s="262"/>
      <c r="J17" s="213"/>
      <c r="K17" s="133"/>
      <c r="L17" s="124"/>
      <c r="M17" s="124"/>
    </row>
    <row r="18" spans="1:13" ht="21.75" customHeight="1" x14ac:dyDescent="0.25">
      <c r="B18" s="402" t="s">
        <v>8</v>
      </c>
      <c r="C18" s="403"/>
      <c r="D18" s="403"/>
      <c r="E18" s="403"/>
      <c r="F18" s="403"/>
      <c r="G18" s="403"/>
      <c r="H18" s="403"/>
      <c r="I18" s="403"/>
      <c r="J18" s="403"/>
      <c r="K18" s="404"/>
      <c r="L18" s="219"/>
      <c r="M18" s="219"/>
    </row>
    <row r="19" spans="1:13" ht="12" customHeight="1" thickBot="1" x14ac:dyDescent="0.3">
      <c r="B19" s="125"/>
      <c r="C19" s="265"/>
      <c r="D19" s="124"/>
      <c r="E19" s="124"/>
      <c r="F19" s="124"/>
      <c r="G19" s="124"/>
      <c r="H19" s="124"/>
      <c r="I19" s="124"/>
      <c r="J19" s="124"/>
      <c r="K19" s="126"/>
      <c r="L19" s="124"/>
      <c r="M19" s="124"/>
    </row>
    <row r="20" spans="1:13" ht="48" customHeight="1" thickBot="1" x14ac:dyDescent="0.3">
      <c r="A20" s="3"/>
      <c r="B20" s="123"/>
      <c r="C20" s="191" t="s">
        <v>19</v>
      </c>
      <c r="D20" s="358" t="s">
        <v>20</v>
      </c>
      <c r="E20" s="359" t="s">
        <v>96</v>
      </c>
      <c r="F20" s="207" t="s">
        <v>107</v>
      </c>
      <c r="G20" s="207" t="s">
        <v>108</v>
      </c>
      <c r="H20" s="207" t="s">
        <v>97</v>
      </c>
      <c r="I20" s="207" t="s">
        <v>74</v>
      </c>
      <c r="J20" s="208" t="s">
        <v>109</v>
      </c>
      <c r="K20" s="122"/>
      <c r="L20" s="4"/>
      <c r="M20" s="4"/>
    </row>
    <row r="21" spans="1:13" ht="14.1" customHeight="1" x14ac:dyDescent="0.25">
      <c r="B21" s="125"/>
      <c r="C21" s="180" t="s">
        <v>16</v>
      </c>
      <c r="D21" s="360">
        <f>D23+D22</f>
        <v>132928</v>
      </c>
      <c r="E21" s="361">
        <f>E23+E22</f>
        <v>134651</v>
      </c>
      <c r="F21" s="361">
        <f>F23+F22</f>
        <v>794.26319999999998</v>
      </c>
      <c r="G21" s="361">
        <f>G22+G23</f>
        <v>99483.073799999998</v>
      </c>
      <c r="H21" s="361"/>
      <c r="I21" s="361">
        <f>I23+I22</f>
        <v>35167.926200000002</v>
      </c>
      <c r="J21" s="383">
        <f>J23+J22</f>
        <v>91491.354400000011</v>
      </c>
      <c r="K21" s="134"/>
      <c r="L21" s="163"/>
      <c r="M21" s="163"/>
    </row>
    <row r="22" spans="1:13" ht="14.1" customHeight="1" x14ac:dyDescent="0.25">
      <c r="B22" s="125"/>
      <c r="C22" s="181" t="s">
        <v>12</v>
      </c>
      <c r="D22" s="362">
        <v>132178</v>
      </c>
      <c r="E22" s="363">
        <v>133901</v>
      </c>
      <c r="F22" s="363">
        <v>794.26319999999998</v>
      </c>
      <c r="G22" s="363">
        <v>98446.597699999998</v>
      </c>
      <c r="H22" s="363"/>
      <c r="I22" s="363">
        <f>E22-G22</f>
        <v>35454.402300000002</v>
      </c>
      <c r="J22" s="384">
        <v>90352.392300000007</v>
      </c>
      <c r="K22" s="134"/>
      <c r="L22" s="163"/>
      <c r="M22" s="163"/>
    </row>
    <row r="23" spans="1:13" ht="14.1" customHeight="1" thickBot="1" x14ac:dyDescent="0.3">
      <c r="B23" s="125"/>
      <c r="C23" s="182" t="s">
        <v>11</v>
      </c>
      <c r="D23" s="364">
        <v>750</v>
      </c>
      <c r="E23" s="365">
        <v>750</v>
      </c>
      <c r="F23" s="365">
        <v>0</v>
      </c>
      <c r="G23" s="365">
        <v>1036.4761000000001</v>
      </c>
      <c r="H23" s="365"/>
      <c r="I23" s="365">
        <f>E23-G23</f>
        <v>-286.47610000000009</v>
      </c>
      <c r="J23" s="385">
        <v>1138.9621</v>
      </c>
      <c r="K23" s="134"/>
      <c r="L23" s="163"/>
      <c r="M23" s="163"/>
    </row>
    <row r="24" spans="1:13" ht="14.1" customHeight="1" x14ac:dyDescent="0.25">
      <c r="B24" s="125"/>
      <c r="C24" s="180" t="s">
        <v>17</v>
      </c>
      <c r="D24" s="360">
        <f>D32+D31+D25</f>
        <v>269883</v>
      </c>
      <c r="E24" s="361">
        <f>E32+E31+E25</f>
        <v>262890</v>
      </c>
      <c r="F24" s="361">
        <f>F32+F31+F25</f>
        <v>1504.0673000000002</v>
      </c>
      <c r="G24" s="361">
        <f>G25+G31+G32</f>
        <v>237115.28764999998</v>
      </c>
      <c r="H24" s="361"/>
      <c r="I24" s="361">
        <f>I25+I31+I32</f>
        <v>25774.712350000002</v>
      </c>
      <c r="J24" s="383">
        <f>J25+J31+J32</f>
        <v>256164.51014999999</v>
      </c>
      <c r="K24" s="134"/>
      <c r="L24" s="163"/>
      <c r="M24" s="163"/>
    </row>
    <row r="25" spans="1:13" ht="15" customHeight="1" x14ac:dyDescent="0.25">
      <c r="A25" s="21"/>
      <c r="B25" s="135"/>
      <c r="C25" s="183" t="s">
        <v>66</v>
      </c>
      <c r="D25" s="366">
        <f>D26+D27+D28+D29+D30</f>
        <v>209662</v>
      </c>
      <c r="E25" s="367">
        <f>E26+E27+E28+E29+E30</f>
        <v>202583</v>
      </c>
      <c r="F25" s="367">
        <f>F26+F27+F28+F29</f>
        <v>975.07140000000004</v>
      </c>
      <c r="G25" s="367">
        <f>G26+G27+G28+G29</f>
        <v>188569.44415</v>
      </c>
      <c r="H25" s="367"/>
      <c r="I25" s="367">
        <f>I26+I27+I28+I29+I30</f>
        <v>14013.555850000004</v>
      </c>
      <c r="J25" s="386">
        <f>J26+J27+J28+J29+J30</f>
        <v>207536.57295</v>
      </c>
      <c r="K25" s="134"/>
      <c r="L25" s="163"/>
      <c r="M25" s="163"/>
    </row>
    <row r="26" spans="1:13" ht="14.1" customHeight="1" x14ac:dyDescent="0.25">
      <c r="A26" s="22"/>
      <c r="B26" s="136"/>
      <c r="C26" s="184" t="s">
        <v>22</v>
      </c>
      <c r="D26" s="368">
        <v>53216</v>
      </c>
      <c r="E26" s="369">
        <v>46984</v>
      </c>
      <c r="F26" s="369">
        <v>206.1104</v>
      </c>
      <c r="G26" s="369">
        <v>48783.428999999996</v>
      </c>
      <c r="H26" s="369">
        <v>1785</v>
      </c>
      <c r="I26" s="369">
        <f>E26-G26+H26</f>
        <v>-14.428999999996449</v>
      </c>
      <c r="J26" s="387">
        <v>63047.620300000002</v>
      </c>
      <c r="K26" s="134"/>
      <c r="L26" s="163"/>
      <c r="M26" s="163"/>
    </row>
    <row r="27" spans="1:13" ht="14.1" customHeight="1" x14ac:dyDescent="0.25">
      <c r="A27" s="22"/>
      <c r="B27" s="136"/>
      <c r="C27" s="184" t="s">
        <v>70</v>
      </c>
      <c r="D27" s="368">
        <v>51118</v>
      </c>
      <c r="E27" s="369">
        <v>49961</v>
      </c>
      <c r="F27" s="369">
        <v>243.65729999999999</v>
      </c>
      <c r="G27" s="369">
        <v>50825.330900000001</v>
      </c>
      <c r="H27" s="369">
        <v>2187</v>
      </c>
      <c r="I27" s="369">
        <f>E27-G27+H27</f>
        <v>1322.6690999999992</v>
      </c>
      <c r="J27" s="387">
        <v>54958.724900000001</v>
      </c>
      <c r="K27" s="134"/>
      <c r="L27" s="163"/>
      <c r="M27" s="163"/>
    </row>
    <row r="28" spans="1:13" ht="14.1" customHeight="1" x14ac:dyDescent="0.25">
      <c r="A28" s="22"/>
      <c r="B28" s="136"/>
      <c r="C28" s="184" t="s">
        <v>71</v>
      </c>
      <c r="D28" s="368">
        <v>52812</v>
      </c>
      <c r="E28" s="369">
        <v>55579</v>
      </c>
      <c r="F28" s="369">
        <v>264.08370000000002</v>
      </c>
      <c r="G28" s="369">
        <v>51929.747649999998</v>
      </c>
      <c r="H28" s="369">
        <v>3375</v>
      </c>
      <c r="I28" s="369">
        <f>E28-G28+H28</f>
        <v>7024.2523500000025</v>
      </c>
      <c r="J28" s="387">
        <v>52296.194750000002</v>
      </c>
      <c r="K28" s="134"/>
      <c r="L28" s="163"/>
      <c r="M28" s="163"/>
    </row>
    <row r="29" spans="1:13" ht="14.1" customHeight="1" x14ac:dyDescent="0.25">
      <c r="A29" s="22"/>
      <c r="B29" s="136"/>
      <c r="C29" s="184" t="s">
        <v>25</v>
      </c>
      <c r="D29" s="368">
        <v>35316</v>
      </c>
      <c r="E29" s="369">
        <v>34747</v>
      </c>
      <c r="F29" s="369">
        <v>261.22000000000003</v>
      </c>
      <c r="G29" s="369">
        <v>37030.936600000001</v>
      </c>
      <c r="H29" s="369">
        <v>2133</v>
      </c>
      <c r="I29" s="369">
        <f>E29-G29+H29</f>
        <v>-150.93660000000091</v>
      </c>
      <c r="J29" s="387">
        <v>37234.033000000003</v>
      </c>
      <c r="K29" s="134"/>
      <c r="L29" s="163"/>
      <c r="M29" s="163"/>
    </row>
    <row r="30" spans="1:13" ht="14.1" customHeight="1" x14ac:dyDescent="0.25">
      <c r="A30" s="22"/>
      <c r="B30" s="136"/>
      <c r="C30" s="184" t="s">
        <v>67</v>
      </c>
      <c r="D30" s="368">
        <v>17200</v>
      </c>
      <c r="E30" s="369">
        <f>D30-1888</f>
        <v>15312</v>
      </c>
      <c r="F30" s="369">
        <v>716</v>
      </c>
      <c r="G30" s="369">
        <f>H26+H27+H28+H29</f>
        <v>9480</v>
      </c>
      <c r="H30" s="369"/>
      <c r="I30" s="369">
        <f>E30-G30</f>
        <v>5832</v>
      </c>
      <c r="J30" s="387"/>
      <c r="K30" s="134"/>
      <c r="L30" s="163"/>
      <c r="M30" s="163"/>
    </row>
    <row r="31" spans="1:13" ht="14.1" customHeight="1" x14ac:dyDescent="0.25">
      <c r="A31" s="23"/>
      <c r="B31" s="135"/>
      <c r="C31" s="183" t="s">
        <v>18</v>
      </c>
      <c r="D31" s="366">
        <v>34572</v>
      </c>
      <c r="E31" s="367">
        <v>34434</v>
      </c>
      <c r="F31" s="367">
        <v>478.33949999999999</v>
      </c>
      <c r="G31" s="367">
        <v>21206.422600000002</v>
      </c>
      <c r="H31" s="367"/>
      <c r="I31" s="367">
        <f>E31-G31</f>
        <v>13227.577399999998</v>
      </c>
      <c r="J31" s="386">
        <v>22946.216700000001</v>
      </c>
      <c r="K31" s="134"/>
      <c r="L31" s="163"/>
      <c r="M31" s="163"/>
    </row>
    <row r="32" spans="1:13" ht="14.1" customHeight="1" x14ac:dyDescent="0.25">
      <c r="A32" s="23"/>
      <c r="B32" s="135"/>
      <c r="C32" s="183" t="s">
        <v>68</v>
      </c>
      <c r="D32" s="366">
        <f>D33+D34</f>
        <v>25649</v>
      </c>
      <c r="E32" s="367">
        <f>E33+E34</f>
        <v>25873</v>
      </c>
      <c r="F32" s="367">
        <f>F33</f>
        <v>50.656399999999998</v>
      </c>
      <c r="G32" s="367">
        <f>G33</f>
        <v>27339.420900000001</v>
      </c>
      <c r="H32" s="367"/>
      <c r="I32" s="367">
        <f>I33+I34</f>
        <v>-1466.420900000001</v>
      </c>
      <c r="J32" s="386">
        <f>J33</f>
        <v>25681.720499999999</v>
      </c>
      <c r="K32" s="134"/>
      <c r="L32" s="163"/>
      <c r="M32" s="163"/>
    </row>
    <row r="33" spans="1:13" ht="14.1" customHeight="1" x14ac:dyDescent="0.25">
      <c r="A33" s="22"/>
      <c r="B33" s="136"/>
      <c r="C33" s="184" t="s">
        <v>10</v>
      </c>
      <c r="D33" s="368">
        <v>23549</v>
      </c>
      <c r="E33" s="369">
        <v>23773</v>
      </c>
      <c r="F33" s="369">
        <f>59.6564-F37</f>
        <v>50.656399999999998</v>
      </c>
      <c r="G33" s="369">
        <f>29799.4209-G37</f>
        <v>27339.420900000001</v>
      </c>
      <c r="H33" s="369">
        <v>1119</v>
      </c>
      <c r="I33" s="369">
        <f>E33-G33+H33</f>
        <v>-2447.420900000001</v>
      </c>
      <c r="J33" s="387">
        <v>25681.720499999999</v>
      </c>
      <c r="K33" s="134"/>
      <c r="L33" s="163"/>
      <c r="M33" s="163"/>
    </row>
    <row r="34" spans="1:13" ht="14.1" customHeight="1" thickBot="1" x14ac:dyDescent="0.3">
      <c r="A34" s="22"/>
      <c r="B34" s="136"/>
      <c r="C34" s="185" t="s">
        <v>69</v>
      </c>
      <c r="D34" s="370">
        <v>2100</v>
      </c>
      <c r="E34" s="371">
        <v>2100</v>
      </c>
      <c r="F34" s="371">
        <v>52</v>
      </c>
      <c r="G34" s="371">
        <f>H33</f>
        <v>1119</v>
      </c>
      <c r="H34" s="371"/>
      <c r="I34" s="371">
        <f t="shared" ref="I34:I39" si="0">E34-G34</f>
        <v>981</v>
      </c>
      <c r="J34" s="388"/>
      <c r="K34" s="134"/>
      <c r="L34" s="163"/>
      <c r="M34" s="163"/>
    </row>
    <row r="35" spans="1:13" ht="15.75" customHeight="1" thickBot="1" x14ac:dyDescent="0.3">
      <c r="B35" s="125"/>
      <c r="C35" s="186" t="s">
        <v>80</v>
      </c>
      <c r="D35" s="372">
        <v>4000</v>
      </c>
      <c r="E35" s="373">
        <v>4000</v>
      </c>
      <c r="F35" s="373">
        <v>0</v>
      </c>
      <c r="G35" s="373">
        <v>3291.68905</v>
      </c>
      <c r="H35" s="373"/>
      <c r="I35" s="373">
        <f t="shared" si="0"/>
        <v>708.31095000000005</v>
      </c>
      <c r="J35" s="389">
        <v>2873.7114499999998</v>
      </c>
      <c r="K35" s="134"/>
      <c r="L35" s="163"/>
      <c r="M35" s="163"/>
    </row>
    <row r="36" spans="1:13" ht="14.1" customHeight="1" thickBot="1" x14ac:dyDescent="0.3">
      <c r="B36" s="125"/>
      <c r="C36" s="186" t="s">
        <v>13</v>
      </c>
      <c r="D36" s="372">
        <v>707</v>
      </c>
      <c r="E36" s="373">
        <v>707</v>
      </c>
      <c r="F36" s="373">
        <v>0.06</v>
      </c>
      <c r="G36" s="373">
        <v>386.82889999999998</v>
      </c>
      <c r="H36" s="373"/>
      <c r="I36" s="373">
        <f t="shared" si="0"/>
        <v>320.17110000000002</v>
      </c>
      <c r="J36" s="389">
        <v>247.89789999999999</v>
      </c>
      <c r="K36" s="134"/>
      <c r="L36" s="163"/>
      <c r="M36" s="163"/>
    </row>
    <row r="37" spans="1:13" ht="17.25" customHeight="1" thickBot="1" x14ac:dyDescent="0.3">
      <c r="B37" s="125"/>
      <c r="C37" s="186" t="s">
        <v>81</v>
      </c>
      <c r="D37" s="372">
        <v>3000</v>
      </c>
      <c r="E37" s="373">
        <v>3000</v>
      </c>
      <c r="F37" s="373">
        <v>9</v>
      </c>
      <c r="G37" s="373">
        <v>2460</v>
      </c>
      <c r="H37" s="373"/>
      <c r="I37" s="373">
        <f t="shared" si="0"/>
        <v>540</v>
      </c>
      <c r="J37" s="389"/>
      <c r="K37" s="134"/>
      <c r="L37" s="163"/>
      <c r="M37" s="163"/>
    </row>
    <row r="38" spans="1:13" ht="17.25" customHeight="1" thickBot="1" x14ac:dyDescent="0.3">
      <c r="B38" s="125"/>
      <c r="C38" s="186" t="s">
        <v>82</v>
      </c>
      <c r="D38" s="372">
        <v>7000</v>
      </c>
      <c r="E38" s="373">
        <v>7000</v>
      </c>
      <c r="F38" s="373">
        <v>6.1055999999999999</v>
      </c>
      <c r="G38" s="373">
        <v>7000</v>
      </c>
      <c r="H38" s="373"/>
      <c r="I38" s="373">
        <f t="shared" si="0"/>
        <v>0</v>
      </c>
      <c r="J38" s="389">
        <v>7000</v>
      </c>
      <c r="K38" s="134"/>
      <c r="L38" s="163"/>
      <c r="M38" s="163"/>
    </row>
    <row r="39" spans="1:13" ht="14.1" customHeight="1" thickBot="1" x14ac:dyDescent="0.3">
      <c r="B39" s="125"/>
      <c r="C39" s="158" t="s">
        <v>14</v>
      </c>
      <c r="D39" s="372"/>
      <c r="E39" s="373"/>
      <c r="F39" s="373">
        <v>2</v>
      </c>
      <c r="G39" s="373">
        <v>759</v>
      </c>
      <c r="H39" s="373"/>
      <c r="I39" s="373">
        <f t="shared" si="0"/>
        <v>-759</v>
      </c>
      <c r="J39" s="389">
        <v>115</v>
      </c>
      <c r="K39" s="134"/>
      <c r="L39" s="163"/>
      <c r="M39" s="163"/>
    </row>
    <row r="40" spans="1:13" ht="16.5" customHeight="1" thickBot="1" x14ac:dyDescent="0.3">
      <c r="B40" s="125"/>
      <c r="C40" s="192" t="s">
        <v>9</v>
      </c>
      <c r="D40" s="374">
        <f>D21+D24+D35+D36+D37+D38+D39</f>
        <v>417518</v>
      </c>
      <c r="E40" s="375">
        <f>E21+E24+E35+E36+E37+E38+E39</f>
        <v>412248</v>
      </c>
      <c r="F40" s="210">
        <f>F21+F24+F35+F36+F37+F38+F39</f>
        <v>2315.4960999999998</v>
      </c>
      <c r="G40" s="210">
        <f>G21+G24+G35+G36+G37+G38+G39</f>
        <v>350495.87939999998</v>
      </c>
      <c r="H40" s="210">
        <f>H26+H27+H28+H29+H33</f>
        <v>10599</v>
      </c>
      <c r="I40" s="210">
        <f>I21+I24+I35+I36+I37+I38+I39</f>
        <v>61752.120600000002</v>
      </c>
      <c r="J40" s="222">
        <f>J21+J24+J35+J36+J37+J38+J39</f>
        <v>357892.47389999998</v>
      </c>
      <c r="K40" s="134"/>
      <c r="L40" s="163"/>
      <c r="M40" s="163"/>
    </row>
    <row r="41" spans="1:13" ht="14.1" customHeight="1" x14ac:dyDescent="0.25">
      <c r="A41" s="16"/>
      <c r="B41" s="128"/>
      <c r="C41" s="129" t="s">
        <v>27</v>
      </c>
      <c r="D41" s="137"/>
      <c r="E41" s="137"/>
      <c r="F41" s="178"/>
      <c r="G41" s="178"/>
      <c r="H41" s="170"/>
      <c r="I41" s="170"/>
      <c r="J41" s="170"/>
      <c r="K41" s="130"/>
      <c r="L41" s="129"/>
      <c r="M41" s="129"/>
    </row>
    <row r="42" spans="1:13" s="16" customFormat="1" ht="14.1" customHeight="1" x14ac:dyDescent="0.25">
      <c r="B42" s="128"/>
      <c r="C42" s="138" t="s">
        <v>99</v>
      </c>
      <c r="D42" s="137"/>
      <c r="E42" s="137"/>
      <c r="F42" s="137"/>
      <c r="G42" s="137"/>
      <c r="H42" s="163"/>
      <c r="I42" s="163"/>
      <c r="J42" s="163"/>
      <c r="K42" s="130"/>
      <c r="L42" s="129"/>
      <c r="M42" s="129"/>
    </row>
    <row r="43" spans="1:13" s="16" customFormat="1" ht="14.1" customHeight="1" x14ac:dyDescent="0.25">
      <c r="B43" s="128"/>
      <c r="C43" s="216" t="s">
        <v>110</v>
      </c>
      <c r="D43" s="218"/>
      <c r="E43" s="218"/>
      <c r="F43" s="218"/>
      <c r="G43" s="137"/>
      <c r="H43" s="163"/>
      <c r="I43" s="124"/>
      <c r="J43" s="124"/>
      <c r="K43" s="130"/>
      <c r="L43" s="129"/>
      <c r="M43" s="129"/>
    </row>
    <row r="44" spans="1:13" s="16" customFormat="1" ht="10.5" customHeight="1" thickBot="1" x14ac:dyDescent="0.3">
      <c r="B44" s="139"/>
      <c r="D44" s="129"/>
      <c r="E44" s="140"/>
      <c r="F44" s="140"/>
      <c r="G44" s="140"/>
      <c r="H44" s="140"/>
      <c r="I44" s="140"/>
      <c r="J44" s="140"/>
      <c r="K44" s="141"/>
      <c r="L44" s="129"/>
      <c r="M44" s="129"/>
    </row>
    <row r="45" spans="1:13" ht="12" customHeight="1" thickTop="1" x14ac:dyDescent="0.25">
      <c r="B45" s="6"/>
      <c r="C45" s="231"/>
      <c r="D45" s="227"/>
      <c r="E45" s="6"/>
      <c r="F45" s="40"/>
      <c r="G45" s="6"/>
      <c r="H45" s="6"/>
      <c r="I45" s="6"/>
      <c r="J45" s="124"/>
      <c r="K45" s="6"/>
      <c r="L45" s="124"/>
      <c r="M45" s="124"/>
    </row>
    <row r="46" spans="1:13" ht="19.5" customHeight="1" thickBot="1" x14ac:dyDescent="0.3">
      <c r="B46" s="8"/>
      <c r="C46" s="66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05" t="s">
        <v>1</v>
      </c>
      <c r="C47" s="406"/>
      <c r="D47" s="406"/>
      <c r="E47" s="406"/>
      <c r="F47" s="406"/>
      <c r="G47" s="406"/>
      <c r="H47" s="406"/>
      <c r="I47" s="406"/>
      <c r="J47" s="406"/>
      <c r="K47" s="407"/>
      <c r="L47" s="219"/>
      <c r="M47" s="219"/>
    </row>
    <row r="48" spans="1:13" ht="12" customHeight="1" thickBot="1" x14ac:dyDescent="0.3">
      <c r="B48" s="125"/>
      <c r="C48" s="142"/>
      <c r="D48" s="143"/>
      <c r="E48" s="143"/>
      <c r="F48" s="143"/>
      <c r="G48" s="143"/>
      <c r="H48" s="124"/>
      <c r="I48" s="124"/>
      <c r="J48" s="124"/>
      <c r="K48" s="126"/>
      <c r="L48" s="124"/>
      <c r="M48" s="124"/>
    </row>
    <row r="49" spans="2:13" ht="14.1" customHeight="1" thickBot="1" x14ac:dyDescent="0.3">
      <c r="B49" s="125"/>
      <c r="C49" s="392" t="s">
        <v>2</v>
      </c>
      <c r="D49" s="393"/>
      <c r="E49" s="144"/>
      <c r="F49" s="144"/>
      <c r="G49" s="144"/>
      <c r="H49" s="124"/>
      <c r="I49" s="124"/>
      <c r="J49" s="124"/>
      <c r="K49" s="126"/>
      <c r="L49" s="124"/>
      <c r="M49" s="124"/>
    </row>
    <row r="50" spans="2:13" ht="14.1" customHeight="1" thickBot="1" x14ac:dyDescent="0.3">
      <c r="B50" s="125"/>
      <c r="C50" s="145" t="s">
        <v>31</v>
      </c>
      <c r="D50" s="273">
        <v>11205</v>
      </c>
      <c r="E50" s="144"/>
      <c r="F50" s="144"/>
      <c r="G50" s="144"/>
      <c r="H50" s="124"/>
      <c r="I50" s="124"/>
      <c r="J50" s="124"/>
      <c r="K50" s="126"/>
      <c r="L50" s="124"/>
      <c r="M50" s="124"/>
    </row>
    <row r="51" spans="2:13" ht="14.1" customHeight="1" thickBot="1" x14ac:dyDescent="0.3">
      <c r="B51" s="125"/>
      <c r="C51" s="145" t="s">
        <v>3</v>
      </c>
      <c r="D51" s="273">
        <v>9975</v>
      </c>
      <c r="E51" s="144"/>
      <c r="F51" s="144"/>
      <c r="G51" s="189"/>
      <c r="H51" s="124"/>
      <c r="I51" s="124"/>
      <c r="J51" s="124"/>
      <c r="K51" s="126"/>
      <c r="L51" s="124"/>
      <c r="M51" s="124"/>
    </row>
    <row r="52" spans="2:13" ht="14.1" customHeight="1" thickBot="1" x14ac:dyDescent="0.3">
      <c r="B52" s="125"/>
      <c r="C52" s="145" t="s">
        <v>32</v>
      </c>
      <c r="D52" s="273">
        <v>820</v>
      </c>
      <c r="E52" s="144"/>
      <c r="F52" s="144"/>
      <c r="G52" s="144"/>
      <c r="H52" s="124"/>
      <c r="I52" s="124"/>
      <c r="J52" s="124"/>
      <c r="K52" s="126"/>
      <c r="L52" s="124"/>
      <c r="M52" s="124"/>
    </row>
    <row r="53" spans="2:13" ht="14.1" customHeight="1" thickBot="1" x14ac:dyDescent="0.3">
      <c r="B53" s="125"/>
      <c r="C53" s="145" t="s">
        <v>35</v>
      </c>
      <c r="D53" s="273">
        <f>SUM(D50:D52)</f>
        <v>22000</v>
      </c>
      <c r="E53" s="144"/>
      <c r="F53" s="144"/>
      <c r="G53" s="144"/>
      <c r="H53" s="124"/>
      <c r="I53" s="124"/>
      <c r="J53" s="124"/>
      <c r="K53" s="126"/>
      <c r="L53" s="124"/>
      <c r="M53" s="124"/>
    </row>
    <row r="54" spans="2:13" ht="14.1" customHeight="1" thickBot="1" x14ac:dyDescent="0.3">
      <c r="B54" s="131"/>
      <c r="C54" s="146"/>
      <c r="D54" s="274"/>
      <c r="E54" s="147"/>
      <c r="F54" s="147"/>
      <c r="G54" s="147"/>
      <c r="H54" s="132"/>
      <c r="I54" s="132"/>
      <c r="J54" s="132"/>
      <c r="K54" s="133"/>
      <c r="L54" s="124"/>
      <c r="M54" s="124"/>
    </row>
    <row r="55" spans="2:13" ht="17.100000000000001" customHeight="1" thickBot="1" x14ac:dyDescent="0.3">
      <c r="B55" s="402" t="s">
        <v>8</v>
      </c>
      <c r="C55" s="403"/>
      <c r="D55" s="403"/>
      <c r="E55" s="403"/>
      <c r="F55" s="403"/>
      <c r="G55" s="403"/>
      <c r="H55" s="403"/>
      <c r="I55" s="403"/>
      <c r="J55" s="403"/>
      <c r="K55" s="404"/>
      <c r="L55" s="219"/>
      <c r="M55" s="219"/>
    </row>
    <row r="56" spans="2:13" s="3" customFormat="1" ht="63.75" thickBot="1" x14ac:dyDescent="0.3">
      <c r="B56" s="148"/>
      <c r="C56" s="191" t="s">
        <v>19</v>
      </c>
      <c r="D56" s="209" t="s">
        <v>20</v>
      </c>
      <c r="E56" s="207" t="str">
        <f>F20</f>
        <v>LANDET KVANTUM UKE 43</v>
      </c>
      <c r="F56" s="207" t="str">
        <f>G20</f>
        <v>LANDET KVANTUM T.O.M UKE 43</v>
      </c>
      <c r="G56" s="207" t="str">
        <f>I20</f>
        <v>RESTKVOTER</v>
      </c>
      <c r="H56" s="208" t="str">
        <f>J20</f>
        <v>LANDET KVANTUM T.O.M. UKE 43 2015</v>
      </c>
      <c r="I56" s="149"/>
      <c r="J56" s="149"/>
      <c r="K56" s="150"/>
      <c r="L56" s="149"/>
      <c r="M56" s="149"/>
    </row>
    <row r="57" spans="2:13" ht="14.1" customHeight="1" x14ac:dyDescent="0.25">
      <c r="B57" s="151"/>
      <c r="C57" s="154" t="s">
        <v>36</v>
      </c>
      <c r="D57" s="412"/>
      <c r="E57" s="353">
        <v>32.556699999999999</v>
      </c>
      <c r="F57" s="353">
        <v>1572.4870000000001</v>
      </c>
      <c r="G57" s="417"/>
      <c r="H57" s="355">
        <v>1596.7505000000001</v>
      </c>
      <c r="I57" s="167"/>
      <c r="J57" s="167"/>
      <c r="K57" s="201"/>
      <c r="L57" s="111"/>
      <c r="M57" s="111"/>
    </row>
    <row r="58" spans="2:13" ht="14.1" customHeight="1" x14ac:dyDescent="0.25">
      <c r="B58" s="151"/>
      <c r="C58" s="152" t="s">
        <v>33</v>
      </c>
      <c r="D58" s="413"/>
      <c r="E58" s="353">
        <v>60.060099999999998</v>
      </c>
      <c r="F58" s="353">
        <v>1246.8444999999999</v>
      </c>
      <c r="G58" s="418"/>
      <c r="H58" s="355">
        <v>1135.3951</v>
      </c>
      <c r="I58" s="167"/>
      <c r="J58" s="167"/>
      <c r="K58" s="201"/>
      <c r="L58" s="111"/>
      <c r="M58" s="111"/>
    </row>
    <row r="59" spans="2:13" ht="14.1" customHeight="1" thickBot="1" x14ac:dyDescent="0.3">
      <c r="B59" s="151"/>
      <c r="C59" s="153" t="s">
        <v>98</v>
      </c>
      <c r="D59" s="414"/>
      <c r="E59" s="354">
        <v>0</v>
      </c>
      <c r="F59" s="354">
        <v>122.56019999999999</v>
      </c>
      <c r="G59" s="419"/>
      <c r="H59" s="356">
        <v>104.7281</v>
      </c>
      <c r="I59" s="167"/>
      <c r="J59" s="167"/>
      <c r="K59" s="201"/>
      <c r="L59" s="111"/>
      <c r="M59" s="111"/>
    </row>
    <row r="60" spans="2:13" s="100" customFormat="1" ht="15.6" customHeight="1" x14ac:dyDescent="0.25">
      <c r="B60" s="168"/>
      <c r="C60" s="154" t="s">
        <v>63</v>
      </c>
      <c r="D60" s="252">
        <v>6600</v>
      </c>
      <c r="E60" s="250">
        <f>SUM(E61:E63)</f>
        <v>22.648199999999999</v>
      </c>
      <c r="F60" s="250">
        <f>F61+F62+F63</f>
        <v>6746.1839</v>
      </c>
      <c r="G60" s="250">
        <f>D60-F60</f>
        <v>-146.18389999999999</v>
      </c>
      <c r="H60" s="257">
        <f>H61+H62+H63</f>
        <v>5867.1202999999996</v>
      </c>
      <c r="I60" s="169"/>
      <c r="J60" s="169"/>
      <c r="K60" s="201"/>
      <c r="L60" s="111"/>
      <c r="M60" s="111"/>
    </row>
    <row r="61" spans="2:13" s="22" customFormat="1" ht="14.1" customHeight="1" x14ac:dyDescent="0.25">
      <c r="B61" s="155"/>
      <c r="C61" s="156" t="s">
        <v>37</v>
      </c>
      <c r="D61" s="267"/>
      <c r="E61" s="246">
        <v>1.2907</v>
      </c>
      <c r="F61" s="246">
        <v>2732.3815</v>
      </c>
      <c r="G61" s="246"/>
      <c r="H61" s="248">
        <v>2349.0989</v>
      </c>
      <c r="I61" s="157"/>
      <c r="J61" s="157"/>
      <c r="K61" s="201"/>
      <c r="L61" s="111"/>
      <c r="M61" s="111"/>
    </row>
    <row r="62" spans="2:13" s="22" customFormat="1" ht="14.1" customHeight="1" x14ac:dyDescent="0.25">
      <c r="B62" s="155"/>
      <c r="C62" s="156" t="s">
        <v>38</v>
      </c>
      <c r="D62" s="267"/>
      <c r="E62" s="246">
        <v>15.014200000000001</v>
      </c>
      <c r="F62" s="246">
        <v>2698.4892</v>
      </c>
      <c r="G62" s="246"/>
      <c r="H62" s="248">
        <v>2421.3391999999999</v>
      </c>
      <c r="I62" s="188"/>
      <c r="J62" s="188"/>
      <c r="K62" s="201"/>
      <c r="L62" s="111"/>
      <c r="M62" s="111"/>
    </row>
    <row r="63" spans="2:13" s="22" customFormat="1" ht="14.1" customHeight="1" thickBot="1" x14ac:dyDescent="0.3">
      <c r="B63" s="155"/>
      <c r="C63" s="239" t="s">
        <v>39</v>
      </c>
      <c r="D63" s="268"/>
      <c r="E63" s="256">
        <v>6.3433000000000002</v>
      </c>
      <c r="F63" s="256">
        <v>1315.3132000000001</v>
      </c>
      <c r="G63" s="256"/>
      <c r="H63" s="352">
        <v>1096.6822</v>
      </c>
      <c r="I63" s="188"/>
      <c r="J63" s="188"/>
      <c r="K63" s="201"/>
      <c r="L63" s="111"/>
      <c r="M63" s="111"/>
    </row>
    <row r="64" spans="2:13" ht="14.1" customHeight="1" thickBot="1" x14ac:dyDescent="0.3">
      <c r="B64" s="125"/>
      <c r="C64" s="158" t="s">
        <v>40</v>
      </c>
      <c r="D64" s="242">
        <v>80</v>
      </c>
      <c r="E64" s="247"/>
      <c r="F64" s="247">
        <v>19.450900000000001</v>
      </c>
      <c r="G64" s="247">
        <f>D64-F64</f>
        <v>60.549099999999996</v>
      </c>
      <c r="H64" s="249">
        <v>4.4802</v>
      </c>
      <c r="I64" s="163"/>
      <c r="J64" s="163"/>
      <c r="K64" s="201"/>
      <c r="L64" s="111"/>
      <c r="M64" s="111"/>
    </row>
    <row r="65" spans="2:13" ht="14.1" customHeight="1" thickBot="1" x14ac:dyDescent="0.3">
      <c r="B65" s="125"/>
      <c r="C65" s="158" t="s">
        <v>14</v>
      </c>
      <c r="D65" s="240"/>
      <c r="E65" s="261"/>
      <c r="F65" s="261">
        <v>496</v>
      </c>
      <c r="G65" s="261"/>
      <c r="H65" s="331">
        <v>238</v>
      </c>
      <c r="I65" s="163"/>
      <c r="J65" s="163"/>
      <c r="K65" s="201"/>
      <c r="L65" s="111"/>
      <c r="M65" s="111"/>
    </row>
    <row r="66" spans="2:13" s="3" customFormat="1" ht="16.5" customHeight="1" thickBot="1" x14ac:dyDescent="0.3">
      <c r="B66" s="123"/>
      <c r="C66" s="192" t="s">
        <v>9</v>
      </c>
      <c r="D66" s="199">
        <v>11205</v>
      </c>
      <c r="E66" s="214">
        <f>E57+E58+E59+E60+E64+E65</f>
        <v>115.265</v>
      </c>
      <c r="F66" s="340">
        <f>F57+F58+F59+F60+F64+F65</f>
        <v>10203.5265</v>
      </c>
      <c r="G66" s="214">
        <f>D66-F66</f>
        <v>1001.4735000000001</v>
      </c>
      <c r="H66" s="222">
        <f>H57+H58+H59+H60+H64+H65</f>
        <v>8946.4741999999987</v>
      </c>
      <c r="I66" s="179"/>
      <c r="J66" s="179"/>
      <c r="K66" s="201"/>
      <c r="L66" s="111"/>
      <c r="M66" s="111"/>
    </row>
    <row r="67" spans="2:13" s="3" customFormat="1" ht="19.149999999999999" customHeight="1" thickBot="1" x14ac:dyDescent="0.3">
      <c r="B67" s="164"/>
      <c r="C67" s="415"/>
      <c r="D67" s="415"/>
      <c r="E67" s="415"/>
      <c r="F67" s="236"/>
      <c r="G67" s="160"/>
      <c r="H67" s="187"/>
      <c r="I67" s="165"/>
      <c r="J67" s="165"/>
      <c r="K67" s="166"/>
      <c r="L67" s="4"/>
      <c r="M67" s="4"/>
    </row>
    <row r="68" spans="2:13" ht="12" customHeight="1" thickTop="1" x14ac:dyDescent="0.25">
      <c r="B68" s="6"/>
      <c r="C68" s="35"/>
      <c r="D68" s="36"/>
      <c r="E68" s="36"/>
      <c r="F68" s="36"/>
      <c r="G68" s="36"/>
      <c r="H68" s="40"/>
      <c r="I68" s="6"/>
      <c r="J68" s="124"/>
      <c r="K68" s="6"/>
      <c r="L68" s="124"/>
      <c r="M68" s="124"/>
    </row>
    <row r="69" spans="2:13" ht="12" customHeight="1" x14ac:dyDescent="0.25">
      <c r="B69" s="6"/>
      <c r="C69" s="35"/>
      <c r="D69" s="36"/>
      <c r="E69" s="36"/>
      <c r="F69" s="36"/>
      <c r="G69" s="36"/>
      <c r="H69" s="6"/>
      <c r="I69" s="6"/>
      <c r="J69" s="124"/>
      <c r="K69" s="6"/>
      <c r="L69" s="124"/>
      <c r="M69" s="124"/>
    </row>
    <row r="70" spans="2:13" ht="12" customHeight="1" x14ac:dyDescent="0.25">
      <c r="B70" s="6"/>
      <c r="C70" s="35"/>
      <c r="D70" s="36"/>
      <c r="E70" s="36"/>
      <c r="F70" s="36"/>
      <c r="G70" s="36"/>
      <c r="H70" s="6"/>
      <c r="I70" s="6"/>
      <c r="J70" s="124"/>
      <c r="K70" s="6"/>
      <c r="L70" s="124"/>
      <c r="M70" s="124"/>
    </row>
    <row r="71" spans="2:13" ht="17.100000000000001" customHeight="1" thickBot="1" x14ac:dyDescent="0.3">
      <c r="B71" s="7"/>
      <c r="C71" s="65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05" t="s">
        <v>1</v>
      </c>
      <c r="C72" s="406"/>
      <c r="D72" s="406"/>
      <c r="E72" s="406"/>
      <c r="F72" s="406"/>
      <c r="G72" s="406"/>
      <c r="H72" s="406"/>
      <c r="I72" s="406"/>
      <c r="J72" s="406"/>
      <c r="K72" s="407"/>
      <c r="L72" s="219"/>
      <c r="M72" s="219"/>
    </row>
    <row r="73" spans="2:13" ht="4.5" customHeight="1" thickBot="1" x14ac:dyDescent="0.3">
      <c r="B73" s="125"/>
      <c r="C73" s="124"/>
      <c r="D73" s="124"/>
      <c r="E73" s="124"/>
      <c r="F73" s="124"/>
      <c r="G73" s="124"/>
      <c r="H73" s="124"/>
      <c r="I73" s="124"/>
      <c r="J73" s="124"/>
      <c r="K73" s="126"/>
      <c r="L73" s="124"/>
      <c r="M73" s="124"/>
    </row>
    <row r="74" spans="2:13" ht="14.1" customHeight="1" thickBot="1" x14ac:dyDescent="0.3">
      <c r="B74" s="123"/>
      <c r="C74" s="400" t="s">
        <v>2</v>
      </c>
      <c r="D74" s="401"/>
      <c r="E74" s="400" t="s">
        <v>20</v>
      </c>
      <c r="F74" s="408"/>
      <c r="G74" s="400" t="s">
        <v>21</v>
      </c>
      <c r="H74" s="401"/>
      <c r="I74" s="163"/>
      <c r="J74" s="163"/>
      <c r="K74" s="121"/>
      <c r="L74" s="142"/>
      <c r="M74" s="142"/>
    </row>
    <row r="75" spans="2:13" ht="17.25" x14ac:dyDescent="0.25">
      <c r="B75" s="275"/>
      <c r="C75" s="172" t="s">
        <v>102</v>
      </c>
      <c r="D75" s="176">
        <v>118700</v>
      </c>
      <c r="E75" s="276" t="s">
        <v>5</v>
      </c>
      <c r="F75" s="269">
        <v>45610</v>
      </c>
      <c r="G75" s="277" t="s">
        <v>26</v>
      </c>
      <c r="H75" s="269">
        <v>13395</v>
      </c>
      <c r="I75" s="173"/>
      <c r="J75" s="173"/>
      <c r="K75" s="278"/>
      <c r="L75" s="324"/>
      <c r="M75" s="142"/>
    </row>
    <row r="76" spans="2:13" ht="15" x14ac:dyDescent="0.25">
      <c r="B76" s="275"/>
      <c r="C76" s="172" t="s">
        <v>3</v>
      </c>
      <c r="D76" s="176">
        <v>109700</v>
      </c>
      <c r="E76" s="279" t="s">
        <v>6</v>
      </c>
      <c r="F76" s="176">
        <v>74417</v>
      </c>
      <c r="G76" s="277" t="s">
        <v>64</v>
      </c>
      <c r="H76" s="176">
        <v>55069</v>
      </c>
      <c r="I76" s="173"/>
      <c r="J76" s="173"/>
      <c r="K76" s="278"/>
      <c r="L76" s="324"/>
      <c r="M76" s="142"/>
    </row>
    <row r="77" spans="2:13" ht="18" thickBot="1" x14ac:dyDescent="0.3">
      <c r="B77" s="275"/>
      <c r="C77" s="172" t="s">
        <v>103</v>
      </c>
      <c r="D77" s="176">
        <v>15600</v>
      </c>
      <c r="E77" s="174"/>
      <c r="F77" s="176"/>
      <c r="G77" s="277" t="s">
        <v>65</v>
      </c>
      <c r="H77" s="176">
        <v>5953</v>
      </c>
      <c r="I77" s="173"/>
      <c r="J77" s="173"/>
      <c r="K77" s="278"/>
      <c r="L77" s="324"/>
      <c r="M77" s="142"/>
    </row>
    <row r="78" spans="2:13" ht="14.1" customHeight="1" thickBot="1" x14ac:dyDescent="0.3">
      <c r="B78" s="275"/>
      <c r="C78" s="127" t="s">
        <v>35</v>
      </c>
      <c r="D78" s="177">
        <f>SUM(D75:D77)</f>
        <v>244000</v>
      </c>
      <c r="E78" s="127" t="s">
        <v>7</v>
      </c>
      <c r="F78" s="177">
        <f>SUM(F75:F77)</f>
        <v>120027</v>
      </c>
      <c r="G78" s="127" t="s">
        <v>6</v>
      </c>
      <c r="H78" s="177">
        <f>SUM(H75:H77)</f>
        <v>74417</v>
      </c>
      <c r="I78" s="173"/>
      <c r="J78" s="173"/>
      <c r="K78" s="280"/>
      <c r="L78" s="283"/>
      <c r="M78" s="124"/>
    </row>
    <row r="79" spans="2:13" ht="12" customHeight="1" x14ac:dyDescent="0.25">
      <c r="B79" s="275"/>
      <c r="C79" s="376" t="s">
        <v>105</v>
      </c>
      <c r="D79" s="215"/>
      <c r="E79" s="215"/>
      <c r="F79" s="215"/>
      <c r="G79" s="215"/>
      <c r="H79" s="215"/>
      <c r="I79" s="282"/>
      <c r="J79" s="283"/>
      <c r="K79" s="280"/>
      <c r="L79" s="283"/>
      <c r="M79" s="124"/>
    </row>
    <row r="80" spans="2:13" ht="14.25" customHeight="1" x14ac:dyDescent="0.25">
      <c r="B80" s="275"/>
      <c r="C80" s="416" t="s">
        <v>87</v>
      </c>
      <c r="D80" s="416"/>
      <c r="E80" s="416"/>
      <c r="F80" s="416"/>
      <c r="G80" s="416"/>
      <c r="H80" s="416"/>
      <c r="I80" s="282"/>
      <c r="J80" s="283"/>
      <c r="K80" s="280"/>
      <c r="L80" s="283"/>
      <c r="M80" s="124"/>
    </row>
    <row r="81" spans="1:13" ht="6" customHeight="1" thickBot="1" x14ac:dyDescent="0.3">
      <c r="B81" s="275"/>
      <c r="C81" s="416"/>
      <c r="D81" s="416"/>
      <c r="E81" s="416"/>
      <c r="F81" s="416"/>
      <c r="G81" s="416"/>
      <c r="H81" s="416"/>
      <c r="I81" s="283"/>
      <c r="J81" s="283"/>
      <c r="K81" s="280"/>
      <c r="L81" s="283"/>
      <c r="M81" s="124"/>
    </row>
    <row r="82" spans="1:13" ht="14.1" customHeight="1" x14ac:dyDescent="0.25">
      <c r="B82" s="409" t="s">
        <v>8</v>
      </c>
      <c r="C82" s="410"/>
      <c r="D82" s="410"/>
      <c r="E82" s="410"/>
      <c r="F82" s="410"/>
      <c r="G82" s="410"/>
      <c r="H82" s="410"/>
      <c r="I82" s="410"/>
      <c r="J82" s="410"/>
      <c r="K82" s="411"/>
      <c r="L82" s="325"/>
      <c r="M82" s="219"/>
    </row>
    <row r="83" spans="1:13" ht="5.25" customHeight="1" thickBot="1" x14ac:dyDescent="0.3">
      <c r="B83" s="9"/>
      <c r="C83" s="14"/>
      <c r="D83" s="6"/>
      <c r="E83" s="6"/>
      <c r="F83" s="64"/>
      <c r="G83" s="6"/>
      <c r="H83" s="6"/>
      <c r="I83" s="6"/>
      <c r="J83" s="124"/>
      <c r="K83" s="10"/>
      <c r="L83" s="124"/>
      <c r="M83" s="124"/>
    </row>
    <row r="84" spans="1:13" ht="48.75" customHeight="1" thickBot="1" x14ac:dyDescent="0.3">
      <c r="A84" s="126"/>
      <c r="B84" s="124"/>
      <c r="C84" s="191" t="s">
        <v>19</v>
      </c>
      <c r="D84" s="358" t="s">
        <v>20</v>
      </c>
      <c r="E84" s="377" t="s">
        <v>96</v>
      </c>
      <c r="F84" s="207" t="str">
        <f>F20</f>
        <v>LANDET KVANTUM UKE 43</v>
      </c>
      <c r="G84" s="207" t="str">
        <f>G20</f>
        <v>LANDET KVANTUM T.O.M UKE 43</v>
      </c>
      <c r="H84" s="207" t="str">
        <f>I20</f>
        <v>RESTKVOTER</v>
      </c>
      <c r="I84" s="208" t="str">
        <f>J20</f>
        <v>LANDET KVANTUM T.O.M. UKE 43 2015</v>
      </c>
      <c r="J84" s="124"/>
      <c r="K84" s="10"/>
      <c r="L84" s="124"/>
      <c r="M84" s="124"/>
    </row>
    <row r="85" spans="1:13" ht="14.1" customHeight="1" x14ac:dyDescent="0.25">
      <c r="A85" s="126"/>
      <c r="B85" s="124"/>
      <c r="C85" s="284" t="s">
        <v>16</v>
      </c>
      <c r="D85" s="360">
        <f>D87+D86</f>
        <v>46254</v>
      </c>
      <c r="E85" s="361">
        <f>E87+E86</f>
        <v>51550</v>
      </c>
      <c r="F85" s="361">
        <f>F87+F86</f>
        <v>108.3424</v>
      </c>
      <c r="G85" s="361">
        <f>G86+G87</f>
        <v>40676.5815</v>
      </c>
      <c r="H85" s="361">
        <f>H86+H87</f>
        <v>10873.418499999998</v>
      </c>
      <c r="I85" s="383">
        <f>I86+I87</f>
        <v>30957.874600000003</v>
      </c>
      <c r="J85" s="163"/>
      <c r="K85" s="134"/>
      <c r="L85" s="163"/>
      <c r="M85" s="163"/>
    </row>
    <row r="86" spans="1:13" ht="14.1" customHeight="1" x14ac:dyDescent="0.25">
      <c r="A86" s="126"/>
      <c r="B86" s="124"/>
      <c r="C86" s="181" t="s">
        <v>12</v>
      </c>
      <c r="D86" s="362">
        <v>45504</v>
      </c>
      <c r="E86" s="363">
        <v>50800</v>
      </c>
      <c r="F86" s="363">
        <v>108.3424</v>
      </c>
      <c r="G86" s="363">
        <v>40383.791100000002</v>
      </c>
      <c r="H86" s="363">
        <f>E86-G86</f>
        <v>10416.208899999998</v>
      </c>
      <c r="I86" s="384">
        <v>30274.599300000002</v>
      </c>
      <c r="J86" s="163"/>
      <c r="K86" s="134"/>
      <c r="L86" s="163"/>
      <c r="M86" s="163"/>
    </row>
    <row r="87" spans="1:13" ht="15.75" thickBot="1" x14ac:dyDescent="0.3">
      <c r="A87" s="126"/>
      <c r="B87" s="124"/>
      <c r="C87" s="182" t="s">
        <v>11</v>
      </c>
      <c r="D87" s="364">
        <v>750</v>
      </c>
      <c r="E87" s="365">
        <v>750</v>
      </c>
      <c r="F87" s="365">
        <v>0</v>
      </c>
      <c r="G87" s="365">
        <v>292.79039999999998</v>
      </c>
      <c r="H87" s="365">
        <f>E87-G87</f>
        <v>457.20960000000002</v>
      </c>
      <c r="I87" s="385">
        <v>683.27530000000002</v>
      </c>
      <c r="J87" s="163"/>
      <c r="K87" s="134"/>
      <c r="L87" s="163"/>
      <c r="M87" s="163"/>
    </row>
    <row r="88" spans="1:13" ht="14.1" customHeight="1" x14ac:dyDescent="0.25">
      <c r="A88" s="126"/>
      <c r="B88" s="4"/>
      <c r="C88" s="180" t="s">
        <v>17</v>
      </c>
      <c r="D88" s="378">
        <f t="shared" ref="D88:I88" si="1">D89+D95+D96</f>
        <v>75467</v>
      </c>
      <c r="E88" s="379">
        <f t="shared" si="1"/>
        <v>80660</v>
      </c>
      <c r="F88" s="379">
        <f t="shared" si="1"/>
        <v>788.55730000000005</v>
      </c>
      <c r="G88" s="379">
        <f t="shared" si="1"/>
        <v>52909.362999999998</v>
      </c>
      <c r="H88" s="379">
        <f>H89+H95+H96</f>
        <v>27750.636999999999</v>
      </c>
      <c r="I88" s="390">
        <f t="shared" si="1"/>
        <v>46435.507599999997</v>
      </c>
      <c r="J88" s="163"/>
      <c r="K88" s="134"/>
      <c r="L88" s="163"/>
      <c r="M88" s="163"/>
    </row>
    <row r="89" spans="1:13" ht="15.75" customHeight="1" x14ac:dyDescent="0.25">
      <c r="A89" s="126"/>
      <c r="B89" s="41"/>
      <c r="C89" s="183" t="s">
        <v>66</v>
      </c>
      <c r="D89" s="366">
        <f>D90+D91+D92+D93+D94</f>
        <v>55846</v>
      </c>
      <c r="E89" s="367">
        <f>E90+E91+E92+E93+E94</f>
        <v>59868</v>
      </c>
      <c r="F89" s="367">
        <f>F90+F91+F92+F93+F94</f>
        <v>584.05110000000002</v>
      </c>
      <c r="G89" s="367">
        <f>G90+G91+G92+G93+G94</f>
        <v>41600.025099999999</v>
      </c>
      <c r="H89" s="367">
        <f>H90+H91+H92+H93+H94</f>
        <v>18267.974900000001</v>
      </c>
      <c r="I89" s="386">
        <f>I90+I91+I92+I93</f>
        <v>35957.231800000001</v>
      </c>
      <c r="J89" s="163"/>
      <c r="K89" s="134"/>
      <c r="L89" s="163"/>
      <c r="M89" s="163"/>
    </row>
    <row r="90" spans="1:13" ht="14.1" customHeight="1" x14ac:dyDescent="0.25">
      <c r="A90" s="121"/>
      <c r="B90" s="142"/>
      <c r="C90" s="184" t="s">
        <v>22</v>
      </c>
      <c r="D90" s="368">
        <v>14056</v>
      </c>
      <c r="E90" s="369">
        <v>15631</v>
      </c>
      <c r="F90" s="369">
        <v>169.55160000000001</v>
      </c>
      <c r="G90" s="369">
        <v>6929.2743</v>
      </c>
      <c r="H90" s="369">
        <f t="shared" ref="H90:H99" si="2">E90-G90</f>
        <v>8701.7256999999991</v>
      </c>
      <c r="I90" s="387">
        <v>8240.8336999999992</v>
      </c>
      <c r="J90" s="163"/>
      <c r="K90" s="134"/>
      <c r="L90" s="163"/>
      <c r="M90" s="163"/>
    </row>
    <row r="91" spans="1:13" ht="14.1" customHeight="1" x14ac:dyDescent="0.25">
      <c r="A91" s="121"/>
      <c r="B91" s="142"/>
      <c r="C91" s="184" t="s">
        <v>23</v>
      </c>
      <c r="D91" s="368">
        <v>12960</v>
      </c>
      <c r="E91" s="369">
        <v>12985</v>
      </c>
      <c r="F91" s="369">
        <v>116.2307</v>
      </c>
      <c r="G91" s="369">
        <v>10745.5718</v>
      </c>
      <c r="H91" s="369">
        <f t="shared" si="2"/>
        <v>2239.4282000000003</v>
      </c>
      <c r="I91" s="387">
        <v>10695.0942</v>
      </c>
      <c r="J91" s="163"/>
      <c r="K91" s="134"/>
      <c r="L91" s="163"/>
      <c r="M91" s="163"/>
    </row>
    <row r="92" spans="1:13" ht="14.1" customHeight="1" x14ac:dyDescent="0.25">
      <c r="A92" s="121"/>
      <c r="B92" s="142"/>
      <c r="C92" s="184" t="s">
        <v>24</v>
      </c>
      <c r="D92" s="368">
        <v>14705</v>
      </c>
      <c r="E92" s="369">
        <v>16353</v>
      </c>
      <c r="F92" s="369">
        <v>103.7748</v>
      </c>
      <c r="G92" s="369">
        <v>12547.1576</v>
      </c>
      <c r="H92" s="369">
        <f t="shared" si="2"/>
        <v>3805.8423999999995</v>
      </c>
      <c r="I92" s="387">
        <v>10406.5136</v>
      </c>
      <c r="J92" s="163"/>
      <c r="K92" s="134"/>
      <c r="L92" s="163"/>
      <c r="M92" s="163"/>
    </row>
    <row r="93" spans="1:13" ht="14.1" customHeight="1" x14ac:dyDescent="0.25">
      <c r="A93" s="121"/>
      <c r="B93" s="142"/>
      <c r="C93" s="184" t="s">
        <v>25</v>
      </c>
      <c r="D93" s="368">
        <v>8125</v>
      </c>
      <c r="E93" s="369">
        <v>8899</v>
      </c>
      <c r="F93" s="369">
        <v>194.494</v>
      </c>
      <c r="G93" s="369">
        <v>11378.0214</v>
      </c>
      <c r="H93" s="369">
        <f t="shared" si="2"/>
        <v>-2479.0213999999996</v>
      </c>
      <c r="I93" s="387">
        <v>6614.7902999999997</v>
      </c>
      <c r="J93" s="163"/>
      <c r="K93" s="134"/>
      <c r="L93" s="163"/>
      <c r="M93" s="163"/>
    </row>
    <row r="94" spans="1:13" ht="14.1" customHeight="1" x14ac:dyDescent="0.25">
      <c r="A94" s="121"/>
      <c r="B94" s="142"/>
      <c r="C94" s="184" t="s">
        <v>101</v>
      </c>
      <c r="D94" s="368">
        <v>6000</v>
      </c>
      <c r="E94" s="369">
        <v>6000</v>
      </c>
      <c r="F94" s="369"/>
      <c r="G94" s="369"/>
      <c r="H94" s="369">
        <f t="shared" si="2"/>
        <v>6000</v>
      </c>
      <c r="I94" s="387"/>
      <c r="J94" s="163"/>
      <c r="K94" s="134"/>
      <c r="L94" s="163"/>
      <c r="M94" s="163"/>
    </row>
    <row r="95" spans="1:13" ht="14.1" customHeight="1" x14ac:dyDescent="0.25">
      <c r="A95" s="126"/>
      <c r="B95" s="41"/>
      <c r="C95" s="183" t="s">
        <v>33</v>
      </c>
      <c r="D95" s="366">
        <v>13584</v>
      </c>
      <c r="E95" s="367">
        <v>14156</v>
      </c>
      <c r="F95" s="367">
        <v>151.6662</v>
      </c>
      <c r="G95" s="367">
        <v>8818.1165999999994</v>
      </c>
      <c r="H95" s="367">
        <f t="shared" si="2"/>
        <v>5337.8834000000006</v>
      </c>
      <c r="I95" s="386">
        <v>7100.2367999999997</v>
      </c>
      <c r="J95" s="163"/>
      <c r="K95" s="134"/>
      <c r="L95" s="163"/>
      <c r="M95" s="163"/>
    </row>
    <row r="96" spans="1:13" ht="15.75" thickBot="1" x14ac:dyDescent="0.3">
      <c r="A96" s="126"/>
      <c r="B96" s="41"/>
      <c r="C96" s="285" t="s">
        <v>65</v>
      </c>
      <c r="D96" s="380">
        <v>6037</v>
      </c>
      <c r="E96" s="381">
        <v>6636</v>
      </c>
      <c r="F96" s="381">
        <v>52.84</v>
      </c>
      <c r="G96" s="381">
        <v>2491.2213000000002</v>
      </c>
      <c r="H96" s="381">
        <f t="shared" si="2"/>
        <v>4144.7786999999998</v>
      </c>
      <c r="I96" s="391">
        <v>3378.0390000000002</v>
      </c>
      <c r="J96" s="163"/>
      <c r="K96" s="134"/>
      <c r="L96" s="163"/>
      <c r="M96" s="163"/>
    </row>
    <row r="97" spans="1:13" ht="15.75" thickBot="1" x14ac:dyDescent="0.3">
      <c r="A97" s="126"/>
      <c r="B97" s="124"/>
      <c r="C97" s="186" t="s">
        <v>13</v>
      </c>
      <c r="D97" s="372">
        <v>373</v>
      </c>
      <c r="E97" s="373">
        <v>373</v>
      </c>
      <c r="F97" s="373">
        <v>9.7999999999999997E-3</v>
      </c>
      <c r="G97" s="373">
        <v>25.195499999999999</v>
      </c>
      <c r="H97" s="373">
        <f t="shared" si="2"/>
        <v>347.80450000000002</v>
      </c>
      <c r="I97" s="389">
        <v>35.603000000000002</v>
      </c>
      <c r="J97" s="163"/>
      <c r="K97" s="134"/>
      <c r="L97" s="163"/>
      <c r="M97" s="163"/>
    </row>
    <row r="98" spans="1:13" ht="16.5" customHeight="1" thickBot="1" x14ac:dyDescent="0.3">
      <c r="A98" s="126"/>
      <c r="B98" s="124"/>
      <c r="C98" s="186" t="s">
        <v>82</v>
      </c>
      <c r="D98" s="372">
        <v>300</v>
      </c>
      <c r="E98" s="373">
        <v>300</v>
      </c>
      <c r="F98" s="373">
        <v>1.4474</v>
      </c>
      <c r="G98" s="373">
        <v>300</v>
      </c>
      <c r="H98" s="373">
        <f t="shared" si="2"/>
        <v>0</v>
      </c>
      <c r="I98" s="389">
        <v>300</v>
      </c>
      <c r="J98" s="163"/>
      <c r="K98" s="134"/>
      <c r="L98" s="163"/>
      <c r="M98" s="163"/>
    </row>
    <row r="99" spans="1:13" ht="15.75" thickBot="1" x14ac:dyDescent="0.3">
      <c r="A99" s="126"/>
      <c r="B99" s="124"/>
      <c r="C99" s="288" t="s">
        <v>14</v>
      </c>
      <c r="D99" s="372"/>
      <c r="E99" s="373"/>
      <c r="F99" s="373">
        <v>2</v>
      </c>
      <c r="G99" s="373">
        <v>190</v>
      </c>
      <c r="H99" s="373">
        <f t="shared" si="2"/>
        <v>-190</v>
      </c>
      <c r="I99" s="389">
        <v>-139</v>
      </c>
      <c r="J99" s="163"/>
      <c r="K99" s="134"/>
      <c r="L99" s="163"/>
      <c r="M99" s="163"/>
    </row>
    <row r="100" spans="1:13" ht="16.5" thickBot="1" x14ac:dyDescent="0.3">
      <c r="A100" s="126"/>
      <c r="B100" s="124"/>
      <c r="C100" s="192" t="s">
        <v>9</v>
      </c>
      <c r="D100" s="374">
        <f t="shared" ref="D100:F100" si="3">D85+D88+D97+D98+D99</f>
        <v>122394</v>
      </c>
      <c r="E100" s="382">
        <f t="shared" si="3"/>
        <v>132883</v>
      </c>
      <c r="F100" s="237">
        <f t="shared" si="3"/>
        <v>900.35690000000011</v>
      </c>
      <c r="G100" s="237">
        <f>G85+G88+G97+G98+G99</f>
        <v>94101.14</v>
      </c>
      <c r="H100" s="237">
        <f>H85+H88+H97+H98+H99</f>
        <v>38781.859999999993</v>
      </c>
      <c r="I100" s="211">
        <f>I85+I88+I97+I98+I99</f>
        <v>77589.985199999996</v>
      </c>
      <c r="J100" s="163"/>
      <c r="K100" s="134"/>
      <c r="L100" s="163"/>
      <c r="M100" s="163"/>
    </row>
    <row r="101" spans="1:13" ht="13.5" customHeight="1" x14ac:dyDescent="0.25">
      <c r="B101" s="13"/>
      <c r="C101" s="14" t="s">
        <v>27</v>
      </c>
      <c r="D101" s="193"/>
      <c r="E101" s="193"/>
      <c r="F101" s="194"/>
      <c r="G101" s="194"/>
      <c r="H101" s="195"/>
      <c r="I101" s="104"/>
      <c r="J101" s="170"/>
      <c r="K101" s="15"/>
      <c r="L101" s="129"/>
      <c r="M101" s="129"/>
    </row>
    <row r="102" spans="1:13" ht="13.5" customHeight="1" x14ac:dyDescent="0.25">
      <c r="B102" s="13"/>
      <c r="C102" s="175" t="s">
        <v>100</v>
      </c>
      <c r="D102" s="24"/>
      <c r="E102" s="24"/>
      <c r="F102" s="107"/>
      <c r="G102" s="107"/>
      <c r="H102" s="104"/>
      <c r="I102" s="104"/>
      <c r="J102" s="170"/>
      <c r="K102" s="15"/>
      <c r="L102" s="129"/>
      <c r="M102" s="129"/>
    </row>
    <row r="103" spans="1:13" s="73" customFormat="1" ht="13.5" customHeight="1" x14ac:dyDescent="0.25">
      <c r="B103" s="128"/>
      <c r="C103" s="341" t="s">
        <v>106</v>
      </c>
      <c r="D103" s="218"/>
      <c r="E103" s="218"/>
      <c r="F103" s="241"/>
      <c r="G103" s="178"/>
      <c r="H103" s="170"/>
      <c r="I103" s="170"/>
      <c r="J103" s="170"/>
      <c r="K103" s="130"/>
      <c r="L103" s="129"/>
      <c r="M103" s="129"/>
    </row>
    <row r="104" spans="1:13" ht="15" customHeight="1" thickBot="1" x14ac:dyDescent="0.3">
      <c r="B104" s="25"/>
      <c r="C104" s="217"/>
      <c r="D104" s="217"/>
      <c r="E104" s="217"/>
      <c r="F104" s="217"/>
      <c r="G104" s="109"/>
      <c r="H104" s="109"/>
      <c r="I104" s="26"/>
      <c r="J104" s="140"/>
      <c r="K104" s="27"/>
      <c r="L104" s="129"/>
      <c r="M104" s="129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9"/>
      <c r="K105" s="14"/>
      <c r="L105" s="129"/>
      <c r="M105" s="129"/>
    </row>
    <row r="106" spans="1:13" s="42" customFormat="1" ht="14.25" customHeight="1" thickBot="1" x14ac:dyDescent="0.3">
      <c r="A106" s="82"/>
      <c r="C106" s="66" t="s">
        <v>41</v>
      </c>
      <c r="I106" s="82"/>
      <c r="J106" s="82"/>
      <c r="L106" s="82"/>
      <c r="M106" s="82"/>
    </row>
    <row r="107" spans="1:13" ht="17.100000000000001" customHeight="1" thickTop="1" x14ac:dyDescent="0.25">
      <c r="B107" s="405" t="s">
        <v>1</v>
      </c>
      <c r="C107" s="406"/>
      <c r="D107" s="406"/>
      <c r="E107" s="406"/>
      <c r="F107" s="406"/>
      <c r="G107" s="406"/>
      <c r="H107" s="406"/>
      <c r="I107" s="406"/>
      <c r="J107" s="406"/>
      <c r="K107" s="407"/>
      <c r="L107" s="219"/>
      <c r="M107" s="219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3"/>
      <c r="I108" s="83"/>
      <c r="J108" s="83"/>
      <c r="K108" s="44"/>
      <c r="L108" s="83"/>
      <c r="M108" s="83"/>
    </row>
    <row r="109" spans="1:13" ht="14.1" customHeight="1" thickBot="1" x14ac:dyDescent="0.3">
      <c r="B109" s="2"/>
      <c r="C109" s="400" t="s">
        <v>2</v>
      </c>
      <c r="D109" s="401"/>
      <c r="E109" s="400" t="s">
        <v>20</v>
      </c>
      <c r="F109" s="401"/>
      <c r="G109" s="400" t="s">
        <v>21</v>
      </c>
      <c r="H109" s="401"/>
      <c r="I109" s="40"/>
      <c r="J109" s="163"/>
      <c r="K109" s="1"/>
      <c r="L109" s="4"/>
      <c r="M109" s="4"/>
    </row>
    <row r="110" spans="1:13" ht="15" customHeight="1" x14ac:dyDescent="0.25">
      <c r="B110" s="9"/>
      <c r="C110" s="11" t="s">
        <v>28</v>
      </c>
      <c r="D110" s="176">
        <v>123950</v>
      </c>
      <c r="E110" s="171" t="s">
        <v>5</v>
      </c>
      <c r="F110" s="269">
        <v>44900</v>
      </c>
      <c r="G110" s="172" t="s">
        <v>26</v>
      </c>
      <c r="H110" s="269">
        <v>5072</v>
      </c>
      <c r="I110" s="40"/>
      <c r="J110" s="163"/>
      <c r="K110" s="44"/>
      <c r="L110" s="83"/>
      <c r="M110" s="83"/>
    </row>
    <row r="111" spans="1:13" ht="14.1" customHeight="1" x14ac:dyDescent="0.25">
      <c r="B111" s="9"/>
      <c r="C111" s="11" t="s">
        <v>3</v>
      </c>
      <c r="D111" s="176">
        <v>12000</v>
      </c>
      <c r="E111" s="172" t="s">
        <v>6</v>
      </c>
      <c r="F111" s="176">
        <v>46113</v>
      </c>
      <c r="G111" s="172" t="s">
        <v>64</v>
      </c>
      <c r="H111" s="176">
        <v>34585</v>
      </c>
      <c r="I111" s="40"/>
      <c r="J111" s="163"/>
      <c r="K111" s="10"/>
      <c r="L111" s="124"/>
      <c r="M111" s="124"/>
    </row>
    <row r="112" spans="1:13" ht="14.1" customHeight="1" thickBot="1" x14ac:dyDescent="0.3">
      <c r="B112" s="45"/>
      <c r="C112" s="46" t="s">
        <v>32</v>
      </c>
      <c r="D112" s="176">
        <v>4050</v>
      </c>
      <c r="E112" s="172" t="s">
        <v>42</v>
      </c>
      <c r="F112" s="176">
        <v>30337</v>
      </c>
      <c r="G112" s="172" t="s">
        <v>65</v>
      </c>
      <c r="H112" s="176">
        <v>6456</v>
      </c>
      <c r="I112" s="40"/>
      <c r="J112" s="163"/>
      <c r="K112" s="10"/>
      <c r="L112" s="124"/>
      <c r="M112" s="124"/>
    </row>
    <row r="113" spans="2:13" ht="14.1" customHeight="1" thickBot="1" x14ac:dyDescent="0.3">
      <c r="B113" s="9"/>
      <c r="C113" s="12" t="s">
        <v>35</v>
      </c>
      <c r="D113" s="177">
        <f>SUM(D110:D112)</f>
        <v>140000</v>
      </c>
      <c r="E113" s="127" t="s">
        <v>7</v>
      </c>
      <c r="F113" s="177">
        <f>SUM(F110:F112)</f>
        <v>121350</v>
      </c>
      <c r="G113" s="127" t="s">
        <v>6</v>
      </c>
      <c r="H113" s="177">
        <f>SUM(H110:H112)</f>
        <v>46113</v>
      </c>
      <c r="I113" s="40"/>
      <c r="J113" s="163"/>
      <c r="K113" s="10"/>
      <c r="L113" s="124"/>
      <c r="M113" s="124"/>
    </row>
    <row r="114" spans="2:13" s="16" customFormat="1" ht="12" customHeight="1" x14ac:dyDescent="0.25">
      <c r="B114" s="13"/>
      <c r="C114" s="129" t="s">
        <v>88</v>
      </c>
      <c r="D114" s="175"/>
      <c r="E114" s="175"/>
      <c r="F114" s="175"/>
      <c r="G114" s="14"/>
      <c r="H114" s="14"/>
      <c r="I114" s="14"/>
      <c r="J114" s="129"/>
      <c r="K114" s="15"/>
      <c r="L114" s="129"/>
      <c r="M114" s="129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32"/>
      <c r="K115" s="19"/>
      <c r="L115" s="124"/>
      <c r="M115" s="124"/>
    </row>
    <row r="116" spans="2:13" ht="17.100000000000001" customHeight="1" x14ac:dyDescent="0.25">
      <c r="B116" s="402" t="s">
        <v>8</v>
      </c>
      <c r="C116" s="403"/>
      <c r="D116" s="403"/>
      <c r="E116" s="403"/>
      <c r="F116" s="403"/>
      <c r="G116" s="403"/>
      <c r="H116" s="403"/>
      <c r="I116" s="403"/>
      <c r="J116" s="403"/>
      <c r="K116" s="404"/>
      <c r="L116" s="219"/>
      <c r="M116" s="219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24"/>
      <c r="K117" s="10"/>
      <c r="L117" s="124"/>
      <c r="M117" s="124"/>
    </row>
    <row r="118" spans="2:13" s="3" customFormat="1" ht="61.5" customHeight="1" thickBot="1" x14ac:dyDescent="0.3">
      <c r="B118" s="2"/>
      <c r="C118" s="232" t="s">
        <v>19</v>
      </c>
      <c r="D118" s="209" t="s">
        <v>20</v>
      </c>
      <c r="E118" s="200" t="str">
        <f>F20</f>
        <v>LANDET KVANTUM UKE 43</v>
      </c>
      <c r="F118" s="207" t="str">
        <f>G20</f>
        <v>LANDET KVANTUM T.O.M UKE 43</v>
      </c>
      <c r="G118" s="207" t="str">
        <f>I20</f>
        <v>RESTKVOTER</v>
      </c>
      <c r="H118" s="208" t="str">
        <f>J20</f>
        <v>LANDET KVANTUM T.O.M. UKE 43 2015</v>
      </c>
      <c r="I118" s="4"/>
      <c r="J118" s="4"/>
      <c r="K118" s="1"/>
      <c r="L118" s="4"/>
      <c r="M118" s="4"/>
    </row>
    <row r="119" spans="2:13" s="73" customFormat="1" ht="14.1" customHeight="1" x14ac:dyDescent="0.25">
      <c r="B119" s="9"/>
      <c r="C119" s="289" t="s">
        <v>16</v>
      </c>
      <c r="D119" s="252">
        <f>D120+D121+D122</f>
        <v>44900</v>
      </c>
      <c r="E119" s="250">
        <f>E120+E121+E122</f>
        <v>1007.5848</v>
      </c>
      <c r="F119" s="250">
        <f>F120+F121+F122</f>
        <v>34378.572500000002</v>
      </c>
      <c r="G119" s="250">
        <f>G120+G121+G122</f>
        <v>10521.427500000002</v>
      </c>
      <c r="H119" s="257">
        <f>H120+H121+H122</f>
        <v>36837.532699999996</v>
      </c>
      <c r="I119" s="163"/>
      <c r="J119" s="163"/>
      <c r="K119" s="134"/>
      <c r="L119" s="163"/>
      <c r="M119" s="163"/>
    </row>
    <row r="120" spans="2:13" ht="14.1" customHeight="1" x14ac:dyDescent="0.25">
      <c r="B120" s="9"/>
      <c r="C120" s="290" t="s">
        <v>12</v>
      </c>
      <c r="D120" s="271">
        <v>35920</v>
      </c>
      <c r="E120" s="254">
        <v>1007.5848</v>
      </c>
      <c r="F120" s="254">
        <v>29492.689699999999</v>
      </c>
      <c r="G120" s="254">
        <f>D120-F120</f>
        <v>6427.310300000001</v>
      </c>
      <c r="H120" s="258">
        <v>31918.7199</v>
      </c>
      <c r="I120" s="40"/>
      <c r="J120" s="163"/>
      <c r="K120" s="134"/>
      <c r="L120" s="163"/>
      <c r="M120" s="163"/>
    </row>
    <row r="121" spans="2:13" ht="14.1" customHeight="1" x14ac:dyDescent="0.25">
      <c r="B121" s="9"/>
      <c r="C121" s="290" t="s">
        <v>11</v>
      </c>
      <c r="D121" s="271">
        <v>8480</v>
      </c>
      <c r="E121" s="254">
        <v>0</v>
      </c>
      <c r="F121" s="254">
        <v>4885.8828000000003</v>
      </c>
      <c r="G121" s="254">
        <f>D121-F121</f>
        <v>3594.1171999999997</v>
      </c>
      <c r="H121" s="258">
        <v>4918.8127999999997</v>
      </c>
      <c r="I121" s="40"/>
      <c r="J121" s="163"/>
      <c r="K121" s="134"/>
      <c r="L121" s="163"/>
      <c r="M121" s="163"/>
    </row>
    <row r="122" spans="2:13" ht="15.75" thickBot="1" x14ac:dyDescent="0.3">
      <c r="B122" s="9"/>
      <c r="C122" s="291" t="s">
        <v>43</v>
      </c>
      <c r="D122" s="272">
        <v>500</v>
      </c>
      <c r="E122" s="255"/>
      <c r="F122" s="255"/>
      <c r="G122" s="255">
        <f>D122-F122</f>
        <v>500</v>
      </c>
      <c r="H122" s="259"/>
      <c r="I122" s="40"/>
      <c r="J122" s="163"/>
      <c r="K122" s="134"/>
      <c r="L122" s="163"/>
      <c r="M122" s="163"/>
    </row>
    <row r="123" spans="2:13" s="100" customFormat="1" ht="13.5" customHeight="1" thickBot="1" x14ac:dyDescent="0.3">
      <c r="B123" s="102"/>
      <c r="C123" s="292" t="s">
        <v>42</v>
      </c>
      <c r="D123" s="327">
        <v>30337</v>
      </c>
      <c r="E123" s="332">
        <v>0</v>
      </c>
      <c r="F123" s="332">
        <v>28435.23</v>
      </c>
      <c r="G123" s="332">
        <f>D123-F123</f>
        <v>1901.7700000000004</v>
      </c>
      <c r="H123" s="336">
        <v>29472.613499999999</v>
      </c>
      <c r="I123" s="103"/>
      <c r="J123" s="103"/>
      <c r="K123" s="134"/>
      <c r="L123" s="163"/>
      <c r="M123" s="163"/>
    </row>
    <row r="124" spans="2:13" s="73" customFormat="1" ht="14.25" customHeight="1" thickBot="1" x14ac:dyDescent="0.3">
      <c r="B124" s="9"/>
      <c r="C124" s="293" t="s">
        <v>17</v>
      </c>
      <c r="D124" s="242">
        <f>D125+D130+D133</f>
        <v>46113</v>
      </c>
      <c r="E124" s="247">
        <f>E125+E130+E133</f>
        <v>554.91799999999989</v>
      </c>
      <c r="F124" s="247">
        <f>F133+F130+F125</f>
        <v>43890.765100000004</v>
      </c>
      <c r="G124" s="247">
        <f>D124-F124</f>
        <v>2222.2348999999958</v>
      </c>
      <c r="H124" s="249">
        <f>H125+H130+H133</f>
        <v>39956.960599999999</v>
      </c>
      <c r="I124" s="6"/>
      <c r="J124" s="124"/>
      <c r="K124" s="134"/>
      <c r="L124" s="163"/>
      <c r="M124" s="163"/>
    </row>
    <row r="125" spans="2:13" ht="15.75" customHeight="1" x14ac:dyDescent="0.25">
      <c r="B125" s="2"/>
      <c r="C125" s="294" t="s">
        <v>66</v>
      </c>
      <c r="D125" s="328">
        <f>D126+D127+D128+D129</f>
        <v>34585</v>
      </c>
      <c r="E125" s="333">
        <f>E126+E127+E128+E129</f>
        <v>453.47939999999994</v>
      </c>
      <c r="F125" s="333">
        <f>F126+F127+F129+F128</f>
        <v>33701.754000000001</v>
      </c>
      <c r="G125" s="333">
        <f>G126+G127+G128+G129</f>
        <v>883.24600000000009</v>
      </c>
      <c r="H125" s="337">
        <f>H126+H127+H128+H129</f>
        <v>29162.589500000002</v>
      </c>
      <c r="I125" s="4"/>
      <c r="J125" s="4"/>
      <c r="K125" s="134"/>
      <c r="L125" s="163"/>
      <c r="M125" s="163"/>
    </row>
    <row r="126" spans="2:13" s="22" customFormat="1" ht="14.1" customHeight="1" x14ac:dyDescent="0.25">
      <c r="B126" s="47"/>
      <c r="C126" s="295" t="s">
        <v>22</v>
      </c>
      <c r="D126" s="267">
        <v>9788</v>
      </c>
      <c r="E126" s="246">
        <v>143.15039999999999</v>
      </c>
      <c r="F126" s="246">
        <v>6740.5955999999996</v>
      </c>
      <c r="G126" s="246">
        <f t="shared" ref="G126:G129" si="4">D126-F126</f>
        <v>3047.4044000000004</v>
      </c>
      <c r="H126" s="248">
        <v>4992.5099</v>
      </c>
      <c r="I126" s="48"/>
      <c r="J126" s="48"/>
      <c r="K126" s="134"/>
      <c r="L126" s="163"/>
      <c r="M126" s="163"/>
    </row>
    <row r="127" spans="2:13" s="22" customFormat="1" ht="14.1" customHeight="1" x14ac:dyDescent="0.25">
      <c r="B127" s="136"/>
      <c r="C127" s="295" t="s">
        <v>23</v>
      </c>
      <c r="D127" s="267">
        <v>8992</v>
      </c>
      <c r="E127" s="246">
        <v>79.661000000000001</v>
      </c>
      <c r="F127" s="246">
        <v>8278.3006999999998</v>
      </c>
      <c r="G127" s="246">
        <f t="shared" si="4"/>
        <v>713.69930000000022</v>
      </c>
      <c r="H127" s="248">
        <v>7782.4611000000004</v>
      </c>
      <c r="I127" s="142" t="s">
        <v>83</v>
      </c>
      <c r="J127" s="142"/>
      <c r="K127" s="134"/>
      <c r="L127" s="163"/>
      <c r="M127" s="163"/>
    </row>
    <row r="128" spans="2:13" s="22" customFormat="1" ht="14.1" customHeight="1" x14ac:dyDescent="0.25">
      <c r="B128" s="136"/>
      <c r="C128" s="295" t="s">
        <v>24</v>
      </c>
      <c r="D128" s="267">
        <v>8957</v>
      </c>
      <c r="E128" s="246">
        <v>99.844999999999999</v>
      </c>
      <c r="F128" s="246">
        <v>10551.3104</v>
      </c>
      <c r="G128" s="246">
        <f t="shared" si="4"/>
        <v>-1594.3104000000003</v>
      </c>
      <c r="H128" s="248">
        <v>8999.2428999999993</v>
      </c>
      <c r="I128" s="142"/>
      <c r="J128" s="142"/>
      <c r="K128" s="134"/>
      <c r="L128" s="163"/>
      <c r="M128" s="163"/>
    </row>
    <row r="129" spans="2:13" s="22" customFormat="1" ht="14.1" customHeight="1" x14ac:dyDescent="0.25">
      <c r="B129" s="136"/>
      <c r="C129" s="295" t="s">
        <v>25</v>
      </c>
      <c r="D129" s="267">
        <v>6848</v>
      </c>
      <c r="E129" s="246">
        <v>130.82300000000001</v>
      </c>
      <c r="F129" s="246">
        <v>8131.5473000000002</v>
      </c>
      <c r="G129" s="246">
        <f t="shared" si="4"/>
        <v>-1283.5473000000002</v>
      </c>
      <c r="H129" s="248">
        <v>7388.3756000000003</v>
      </c>
      <c r="I129" s="142"/>
      <c r="J129" s="142"/>
      <c r="K129" s="134"/>
      <c r="L129" s="163"/>
      <c r="M129" s="163"/>
    </row>
    <row r="130" spans="2:13" s="23" customFormat="1" ht="14.1" customHeight="1" x14ac:dyDescent="0.25">
      <c r="B130" s="20"/>
      <c r="C130" s="296" t="s">
        <v>18</v>
      </c>
      <c r="D130" s="253">
        <f>D131+D132</f>
        <v>5072</v>
      </c>
      <c r="E130" s="251"/>
      <c r="F130" s="251">
        <v>3909.0666000000001</v>
      </c>
      <c r="G130" s="251">
        <f>D130-F130</f>
        <v>1162.9333999999999</v>
      </c>
      <c r="H130" s="260">
        <v>5368.9040999999997</v>
      </c>
      <c r="I130" s="41"/>
      <c r="J130" s="41"/>
      <c r="K130" s="134"/>
      <c r="L130" s="163"/>
      <c r="M130" s="163"/>
    </row>
    <row r="131" spans="2:13" ht="14.1" customHeight="1" x14ac:dyDescent="0.25">
      <c r="B131" s="9"/>
      <c r="C131" s="295" t="s">
        <v>44</v>
      </c>
      <c r="D131" s="329">
        <v>4572</v>
      </c>
      <c r="E131" s="334">
        <v>0</v>
      </c>
      <c r="F131" s="334">
        <v>3896.6152000000002</v>
      </c>
      <c r="G131" s="334"/>
      <c r="H131" s="338">
        <v>4785.9548999999997</v>
      </c>
      <c r="I131" s="6"/>
      <c r="J131" s="124"/>
      <c r="K131" s="134"/>
      <c r="L131" s="163"/>
      <c r="M131" s="163"/>
    </row>
    <row r="132" spans="2:13" ht="14.1" customHeight="1" x14ac:dyDescent="0.25">
      <c r="B132" s="20"/>
      <c r="C132" s="295" t="s">
        <v>45</v>
      </c>
      <c r="D132" s="329">
        <v>500</v>
      </c>
      <c r="E132" s="334"/>
      <c r="F132" s="334"/>
      <c r="G132" s="334"/>
      <c r="H132" s="338"/>
      <c r="I132" s="41"/>
      <c r="J132" s="41"/>
      <c r="K132" s="134"/>
      <c r="L132" s="163"/>
      <c r="M132" s="163"/>
    </row>
    <row r="133" spans="2:13" ht="15.75" thickBot="1" x14ac:dyDescent="0.3">
      <c r="B133" s="9"/>
      <c r="C133" s="297" t="s">
        <v>65</v>
      </c>
      <c r="D133" s="286">
        <v>6456</v>
      </c>
      <c r="E133" s="287">
        <v>101.43859999999999</v>
      </c>
      <c r="F133" s="287">
        <v>6279.9444999999996</v>
      </c>
      <c r="G133" s="287">
        <f>D133-F133</f>
        <v>176.05550000000039</v>
      </c>
      <c r="H133" s="298">
        <v>5425.4669999999996</v>
      </c>
      <c r="I133" s="6"/>
      <c r="J133" s="124"/>
      <c r="K133" s="134"/>
      <c r="L133" s="163"/>
      <c r="M133" s="163"/>
    </row>
    <row r="134" spans="2:13" s="73" customFormat="1" ht="15.75" thickBot="1" x14ac:dyDescent="0.3">
      <c r="B134" s="9"/>
      <c r="C134" s="299" t="s">
        <v>13</v>
      </c>
      <c r="D134" s="330">
        <v>250</v>
      </c>
      <c r="E134" s="335">
        <v>0.91269999999999996</v>
      </c>
      <c r="F134" s="335">
        <v>6.8792999999999997</v>
      </c>
      <c r="G134" s="335">
        <f>D134-F134</f>
        <v>243.1207</v>
      </c>
      <c r="H134" s="339">
        <v>5.6417999999999999</v>
      </c>
      <c r="I134" s="6"/>
      <c r="J134" s="124"/>
      <c r="K134" s="134"/>
      <c r="L134" s="163"/>
      <c r="M134" s="163"/>
    </row>
    <row r="135" spans="2:13" s="73" customFormat="1" ht="18" thickBot="1" x14ac:dyDescent="0.3">
      <c r="B135" s="9"/>
      <c r="C135" s="293" t="s">
        <v>73</v>
      </c>
      <c r="D135" s="242">
        <v>2000</v>
      </c>
      <c r="E135" s="247">
        <v>7.2927</v>
      </c>
      <c r="F135" s="247">
        <v>2000</v>
      </c>
      <c r="G135" s="247">
        <f>D135-F135</f>
        <v>0</v>
      </c>
      <c r="H135" s="249">
        <v>2000</v>
      </c>
      <c r="I135" s="6"/>
      <c r="J135" s="124"/>
      <c r="K135" s="134"/>
      <c r="L135" s="163"/>
      <c r="M135" s="163"/>
    </row>
    <row r="136" spans="2:13" s="73" customFormat="1" ht="15.75" thickBot="1" x14ac:dyDescent="0.3">
      <c r="B136" s="9"/>
      <c r="C136" s="293" t="s">
        <v>46</v>
      </c>
      <c r="D136" s="242">
        <v>350</v>
      </c>
      <c r="E136" s="247">
        <v>0</v>
      </c>
      <c r="F136" s="247">
        <v>170.227</v>
      </c>
      <c r="G136" s="247">
        <f>D136-F136</f>
        <v>179.773</v>
      </c>
      <c r="H136" s="249">
        <v>95.525999999999996</v>
      </c>
      <c r="I136" s="40"/>
      <c r="J136" s="163"/>
      <c r="K136" s="134"/>
      <c r="L136" s="163"/>
      <c r="M136" s="163"/>
    </row>
    <row r="137" spans="2:13" s="73" customFormat="1" ht="15.75" thickBot="1" x14ac:dyDescent="0.3">
      <c r="B137" s="9"/>
      <c r="C137" s="233" t="s">
        <v>14</v>
      </c>
      <c r="D137" s="240"/>
      <c r="E137" s="261"/>
      <c r="F137" s="261">
        <v>207</v>
      </c>
      <c r="G137" s="261">
        <f>D137-F137</f>
        <v>-207</v>
      </c>
      <c r="H137" s="331">
        <v>55</v>
      </c>
      <c r="I137" s="124"/>
      <c r="J137" s="124"/>
      <c r="K137" s="134"/>
      <c r="L137" s="163"/>
      <c r="M137" s="163"/>
    </row>
    <row r="138" spans="2:13" s="3" customFormat="1" ht="16.5" thickBot="1" x14ac:dyDescent="0.3">
      <c r="B138" s="2"/>
      <c r="C138" s="34" t="s">
        <v>9</v>
      </c>
      <c r="D138" s="199">
        <f>D119+D123+D124+D134+D135+D136+D137</f>
        <v>123950</v>
      </c>
      <c r="E138" s="214">
        <f>E119+E123+E124+E134+E135+E136+E137</f>
        <v>1570.7081999999998</v>
      </c>
      <c r="F138" s="214">
        <f>F119+F123+F124+F134+F135+F136+F137</f>
        <v>109088.67390000001</v>
      </c>
      <c r="G138" s="214">
        <f>G119+G123+G124+G134+G135+G136+G137</f>
        <v>14861.326099999997</v>
      </c>
      <c r="H138" s="222">
        <f>H119+H123+H124+H134+H135+H136+H137</f>
        <v>108423.27459999998</v>
      </c>
      <c r="I138" s="108"/>
      <c r="J138" s="179"/>
      <c r="K138" s="134"/>
      <c r="L138" s="163"/>
      <c r="M138" s="163"/>
    </row>
    <row r="139" spans="2:13" s="3" customFormat="1" ht="14.25" customHeight="1" x14ac:dyDescent="0.25">
      <c r="B139" s="2"/>
      <c r="C139" s="14" t="s">
        <v>27</v>
      </c>
      <c r="D139" s="36"/>
      <c r="E139" s="36"/>
      <c r="F139" s="36"/>
      <c r="G139" s="36"/>
      <c r="H139" s="108"/>
      <c r="I139" s="179"/>
      <c r="J139" s="179"/>
      <c r="K139" s="1"/>
      <c r="L139" s="4"/>
      <c r="M139" s="4"/>
    </row>
    <row r="140" spans="2:13" s="3" customFormat="1" ht="14.25" customHeight="1" x14ac:dyDescent="0.25">
      <c r="B140" s="2"/>
      <c r="C140" s="216" t="s">
        <v>111</v>
      </c>
      <c r="D140" s="36"/>
      <c r="E140" s="36"/>
      <c r="F140" s="36"/>
      <c r="G140" s="36"/>
      <c r="H140" s="108"/>
      <c r="I140" s="4"/>
      <c r="J140" s="4"/>
      <c r="K140" s="71"/>
      <c r="L140" s="4"/>
      <c r="M140" s="4"/>
    </row>
    <row r="141" spans="2:13" ht="3" customHeight="1" thickBot="1" x14ac:dyDescent="0.3">
      <c r="B141" s="37"/>
      <c r="C141" s="49"/>
      <c r="D141" s="220"/>
      <c r="E141" s="220"/>
      <c r="F141" s="50"/>
      <c r="G141" s="50"/>
      <c r="H141" s="38"/>
      <c r="I141" s="80"/>
      <c r="J141" s="161"/>
      <c r="K141" s="39"/>
      <c r="L141" s="124"/>
      <c r="M141" s="124"/>
    </row>
    <row r="142" spans="2:13" ht="12" customHeight="1" thickTop="1" x14ac:dyDescent="0.25">
      <c r="B142" s="6"/>
      <c r="C142" s="28"/>
      <c r="D142" s="29"/>
      <c r="E142" s="29"/>
      <c r="F142" s="29"/>
      <c r="G142" s="29"/>
      <c r="H142" s="6"/>
      <c r="I142" s="6"/>
      <c r="J142" s="124"/>
      <c r="K142" s="6"/>
      <c r="L142" s="124"/>
      <c r="M142" s="124"/>
    </row>
    <row r="143" spans="2:13" ht="12" customHeight="1" x14ac:dyDescent="0.25">
      <c r="B143" s="124"/>
      <c r="C143" s="142"/>
      <c r="D143" s="143"/>
      <c r="E143" s="143"/>
      <c r="F143" s="143"/>
      <c r="G143" s="143"/>
      <c r="H143" s="124"/>
      <c r="I143" s="124"/>
      <c r="J143" s="124"/>
      <c r="K143" s="124"/>
      <c r="L143" s="124"/>
      <c r="M143" s="124"/>
    </row>
    <row r="144" spans="2:13" ht="12" customHeight="1" x14ac:dyDescent="0.25">
      <c r="B144" s="6"/>
      <c r="C144" s="28"/>
      <c r="D144" s="29"/>
      <c r="E144" s="29"/>
      <c r="F144" s="29"/>
      <c r="G144" s="29"/>
      <c r="H144" s="6"/>
      <c r="I144" s="6"/>
      <c r="J144" s="124"/>
      <c r="K144" s="6"/>
      <c r="L144" s="124"/>
      <c r="M144" s="124"/>
    </row>
    <row r="145" spans="1:13" ht="20.25" customHeight="1" thickBot="1" x14ac:dyDescent="0.35">
      <c r="B145" s="124"/>
      <c r="C145" s="230" t="s">
        <v>77</v>
      </c>
      <c r="D145" s="143"/>
      <c r="E145" s="143"/>
      <c r="F145" s="143"/>
      <c r="G145" s="143"/>
      <c r="H145" s="124"/>
      <c r="I145" s="124"/>
      <c r="J145" s="124"/>
      <c r="K145" s="124"/>
      <c r="L145" s="124"/>
      <c r="M145" s="124"/>
    </row>
    <row r="146" spans="1:13" ht="12" customHeight="1" thickTop="1" thickBot="1" x14ac:dyDescent="0.3">
      <c r="B146" s="224"/>
      <c r="C146" s="225"/>
      <c r="D146" s="226"/>
      <c r="E146" s="226"/>
      <c r="F146" s="226"/>
      <c r="G146" s="226"/>
      <c r="H146" s="227"/>
      <c r="I146" s="227"/>
      <c r="J146" s="227"/>
      <c r="K146" s="228"/>
      <c r="L146" s="124"/>
      <c r="M146" s="124"/>
    </row>
    <row r="147" spans="1:13" ht="12" customHeight="1" thickBot="1" x14ac:dyDescent="0.3">
      <c r="B147" s="125"/>
      <c r="C147" s="392" t="s">
        <v>2</v>
      </c>
      <c r="D147" s="393"/>
      <c r="E147" s="202"/>
      <c r="F147" s="202"/>
      <c r="G147" s="143"/>
      <c r="H147" s="124"/>
      <c r="I147" s="124"/>
      <c r="J147" s="124"/>
      <c r="K147" s="126"/>
      <c r="L147" s="124"/>
      <c r="M147" s="124"/>
    </row>
    <row r="148" spans="1:13" ht="15" customHeight="1" x14ac:dyDescent="0.25">
      <c r="B148" s="125"/>
      <c r="C148" s="300" t="s">
        <v>60</v>
      </c>
      <c r="D148" s="301">
        <v>17600</v>
      </c>
      <c r="E148" s="302"/>
      <c r="F148" s="202"/>
      <c r="G148" s="143"/>
      <c r="H148" s="124"/>
      <c r="I148" s="124"/>
      <c r="J148" s="124"/>
      <c r="K148" s="126"/>
      <c r="L148" s="124"/>
      <c r="M148" s="124"/>
    </row>
    <row r="149" spans="1:13" ht="15" customHeight="1" x14ac:dyDescent="0.25">
      <c r="B149" s="125"/>
      <c r="C149" s="303" t="s">
        <v>90</v>
      </c>
      <c r="D149" s="304">
        <v>8400</v>
      </c>
      <c r="E149" s="302"/>
      <c r="F149" s="202"/>
      <c r="G149" s="143"/>
      <c r="H149" s="124"/>
      <c r="I149" s="124"/>
      <c r="J149" s="124"/>
      <c r="K149" s="126"/>
      <c r="L149" s="124"/>
      <c r="M149" s="124"/>
    </row>
    <row r="150" spans="1:13" ht="15" customHeight="1" thickBot="1" x14ac:dyDescent="0.3">
      <c r="B150" s="125"/>
      <c r="C150" s="305" t="s">
        <v>91</v>
      </c>
      <c r="D150" s="304">
        <v>4000</v>
      </c>
      <c r="E150" s="302"/>
      <c r="F150" s="202"/>
      <c r="G150" s="143"/>
      <c r="H150" s="124"/>
      <c r="I150" s="124"/>
      <c r="J150" s="124"/>
      <c r="K150" s="126"/>
      <c r="L150" s="124"/>
      <c r="M150" s="124"/>
    </row>
    <row r="151" spans="1:13" ht="16.5" thickBot="1" x14ac:dyDescent="0.3">
      <c r="B151" s="125"/>
      <c r="C151" s="306" t="s">
        <v>35</v>
      </c>
      <c r="D151" s="307">
        <f>SUM(D148:D150)</f>
        <v>30000</v>
      </c>
      <c r="E151" s="302"/>
      <c r="F151" s="202"/>
      <c r="G151" s="143"/>
      <c r="H151" s="124"/>
      <c r="I151" s="124"/>
      <c r="J151" s="124"/>
      <c r="K151" s="126"/>
      <c r="L151" s="124"/>
      <c r="M151" s="124"/>
    </row>
    <row r="152" spans="1:13" ht="11.25" customHeight="1" x14ac:dyDescent="0.25">
      <c r="B152" s="125"/>
      <c r="C152" s="308" t="s">
        <v>78</v>
      </c>
      <c r="D152" s="309"/>
      <c r="E152" s="309"/>
      <c r="F152" s="143"/>
      <c r="G152" s="143"/>
      <c r="H152" s="124"/>
      <c r="I152" s="124"/>
      <c r="J152" s="124"/>
      <c r="K152" s="126"/>
      <c r="L152" s="124"/>
      <c r="M152" s="124"/>
    </row>
    <row r="153" spans="1:13" ht="11.25" customHeight="1" x14ac:dyDescent="0.25">
      <c r="B153" s="125"/>
      <c r="C153" s="308" t="s">
        <v>89</v>
      </c>
      <c r="D153" s="309"/>
      <c r="E153" s="309"/>
      <c r="F153" s="143"/>
      <c r="G153" s="143"/>
      <c r="H153" s="124"/>
      <c r="I153" s="124"/>
      <c r="J153" s="124"/>
      <c r="K153" s="126"/>
      <c r="L153" s="124"/>
      <c r="M153" s="124"/>
    </row>
    <row r="154" spans="1:13" ht="12" customHeight="1" x14ac:dyDescent="0.25">
      <c r="B154" s="125"/>
      <c r="C154" s="129" t="s">
        <v>92</v>
      </c>
      <c r="D154" s="143"/>
      <c r="E154" s="143"/>
      <c r="F154" s="143"/>
      <c r="G154" s="143"/>
      <c r="H154" s="124"/>
      <c r="I154" s="124"/>
      <c r="J154" s="124"/>
      <c r="K154" s="126"/>
      <c r="L154" s="124"/>
      <c r="M154" s="124"/>
    </row>
    <row r="155" spans="1:13" ht="5.25" customHeight="1" thickBot="1" x14ac:dyDescent="0.3">
      <c r="B155" s="125"/>
      <c r="C155" s="129"/>
      <c r="D155" s="143"/>
      <c r="E155" s="143"/>
      <c r="F155" s="143"/>
      <c r="G155" s="143"/>
      <c r="H155" s="124"/>
      <c r="I155" s="124"/>
      <c r="J155" s="124"/>
      <c r="K155" s="126"/>
      <c r="L155" s="124"/>
      <c r="M155" s="124"/>
    </row>
    <row r="156" spans="1:13" ht="63.75" thickBot="1" x14ac:dyDescent="0.3">
      <c r="B156" s="125"/>
      <c r="C156" s="112" t="s">
        <v>19</v>
      </c>
      <c r="D156" s="119" t="s">
        <v>20</v>
      </c>
      <c r="E156" s="72" t="str">
        <f>F20</f>
        <v>LANDET KVANTUM UKE 43</v>
      </c>
      <c r="F156" s="72" t="str">
        <f>G20</f>
        <v>LANDET KVANTUM T.O.M UKE 43</v>
      </c>
      <c r="G156" s="72" t="str">
        <f>I20</f>
        <v>RESTKVOTER</v>
      </c>
      <c r="H156" s="95" t="str">
        <f>J20</f>
        <v>LANDET KVANTUM T.O.M. UKE 43 2015</v>
      </c>
      <c r="I156" s="124"/>
      <c r="J156" s="124"/>
      <c r="K156" s="126"/>
      <c r="L156" s="124"/>
      <c r="M156" s="124"/>
    </row>
    <row r="157" spans="1:13" ht="15" customHeight="1" thickBot="1" x14ac:dyDescent="0.3">
      <c r="B157" s="125"/>
      <c r="C157" s="117" t="s">
        <v>5</v>
      </c>
      <c r="D157" s="196">
        <v>17487</v>
      </c>
      <c r="E157" s="196">
        <v>0.83499999999999996</v>
      </c>
      <c r="F157" s="196">
        <v>17205.682700000001</v>
      </c>
      <c r="G157" s="196">
        <f>D157-F157</f>
        <v>281.3172999999988</v>
      </c>
      <c r="H157" s="234">
        <v>18805.936099999999</v>
      </c>
      <c r="I157" s="124"/>
      <c r="J157" s="124"/>
      <c r="K157" s="126"/>
      <c r="L157" s="124"/>
      <c r="M157" s="124"/>
    </row>
    <row r="158" spans="1:13" ht="15" customHeight="1" thickBot="1" x14ac:dyDescent="0.3">
      <c r="B158" s="125"/>
      <c r="C158" s="120" t="s">
        <v>45</v>
      </c>
      <c r="D158" s="196">
        <v>100</v>
      </c>
      <c r="E158" s="196"/>
      <c r="F158" s="196">
        <v>19</v>
      </c>
      <c r="G158" s="196">
        <f>D158-F158</f>
        <v>81</v>
      </c>
      <c r="H158" s="234">
        <v>8</v>
      </c>
      <c r="I158" s="124"/>
      <c r="J158" s="124"/>
      <c r="K158" s="126"/>
      <c r="L158" s="124"/>
      <c r="M158" s="124"/>
    </row>
    <row r="159" spans="1:13" ht="15" customHeight="1" thickBot="1" x14ac:dyDescent="0.3">
      <c r="B159" s="125"/>
      <c r="C159" s="115" t="s">
        <v>40</v>
      </c>
      <c r="D159" s="197">
        <v>13</v>
      </c>
      <c r="E159" s="197"/>
      <c r="F159" s="197"/>
      <c r="G159" s="197">
        <f>D159-F159</f>
        <v>13</v>
      </c>
      <c r="H159" s="235"/>
      <c r="I159" s="124"/>
      <c r="J159" s="124"/>
      <c r="K159" s="126"/>
      <c r="L159" s="124"/>
      <c r="M159" s="124"/>
    </row>
    <row r="160" spans="1:13" ht="15" customHeight="1" thickBot="1" x14ac:dyDescent="0.3">
      <c r="A160" s="124"/>
      <c r="B160" s="125"/>
      <c r="C160" s="118" t="s">
        <v>57</v>
      </c>
      <c r="D160" s="198">
        <f>SUM(D157:D159)</f>
        <v>17600</v>
      </c>
      <c r="E160" s="198">
        <f>SUM(E157:E159)</f>
        <v>0.83499999999999996</v>
      </c>
      <c r="F160" s="198">
        <f>SUM(F157:F159)</f>
        <v>17224.682700000001</v>
      </c>
      <c r="G160" s="198">
        <f>D160-F160</f>
        <v>375.3172999999988</v>
      </c>
      <c r="H160" s="221">
        <f>SUM(H157:H159)</f>
        <v>18813.936099999999</v>
      </c>
      <c r="I160" s="124"/>
      <c r="J160" s="124"/>
      <c r="K160" s="126"/>
      <c r="L160" s="124"/>
      <c r="M160" s="124"/>
    </row>
    <row r="161" spans="1:13" ht="21" customHeight="1" thickBot="1" x14ac:dyDescent="0.3">
      <c r="B161" s="159"/>
      <c r="C161" s="140" t="s">
        <v>79</v>
      </c>
      <c r="D161" s="161"/>
      <c r="E161" s="161"/>
      <c r="F161" s="223"/>
      <c r="G161" s="223"/>
      <c r="H161" s="223"/>
      <c r="I161" s="223"/>
      <c r="J161" s="161"/>
      <c r="K161" s="162"/>
      <c r="L161" s="124"/>
    </row>
    <row r="162" spans="1:13" s="42" customFormat="1" ht="30" customHeight="1" thickTop="1" thickBot="1" x14ac:dyDescent="0.35">
      <c r="A162" s="82"/>
      <c r="B162" s="51"/>
      <c r="C162" s="229" t="s">
        <v>47</v>
      </c>
      <c r="D162" s="51"/>
      <c r="E162" s="51"/>
      <c r="F162" s="51"/>
      <c r="G162" s="51"/>
      <c r="H162" s="51"/>
      <c r="I162" s="84"/>
      <c r="J162" s="84"/>
      <c r="K162" s="51"/>
      <c r="L162" s="84"/>
      <c r="M162" s="84"/>
    </row>
    <row r="163" spans="1:13" ht="17.100000000000001" customHeight="1" thickTop="1" x14ac:dyDescent="0.25">
      <c r="B163" s="397" t="s">
        <v>1</v>
      </c>
      <c r="C163" s="398"/>
      <c r="D163" s="398"/>
      <c r="E163" s="398"/>
      <c r="F163" s="398"/>
      <c r="G163" s="398"/>
      <c r="H163" s="398"/>
      <c r="I163" s="398"/>
      <c r="J163" s="398"/>
      <c r="K163" s="399"/>
      <c r="L163" s="203"/>
      <c r="M163" s="203"/>
    </row>
    <row r="164" spans="1:13" ht="6" customHeight="1" thickBot="1" x14ac:dyDescent="0.3">
      <c r="B164" s="52"/>
      <c r="C164" s="43"/>
      <c r="D164" s="43"/>
      <c r="E164" s="43"/>
      <c r="F164" s="43"/>
      <c r="G164" s="43"/>
      <c r="H164" s="43"/>
      <c r="I164" s="83"/>
      <c r="J164" s="83"/>
      <c r="K164" s="44"/>
      <c r="L164" s="83"/>
      <c r="M164" s="83"/>
    </row>
    <row r="165" spans="1:13" s="3" customFormat="1" ht="18" customHeight="1" thickBot="1" x14ac:dyDescent="0.3">
      <c r="B165" s="30"/>
      <c r="C165" s="392" t="s">
        <v>2</v>
      </c>
      <c r="D165" s="393"/>
      <c r="E165" s="392" t="s">
        <v>58</v>
      </c>
      <c r="F165" s="393"/>
      <c r="G165" s="392" t="s">
        <v>59</v>
      </c>
      <c r="H165" s="393"/>
      <c r="I165" s="86"/>
      <c r="J165" s="86"/>
      <c r="K165" s="32"/>
      <c r="L165" s="149"/>
      <c r="M165" s="149"/>
    </row>
    <row r="166" spans="1:13" ht="14.25" customHeight="1" x14ac:dyDescent="0.25">
      <c r="B166" s="52"/>
      <c r="C166" s="300" t="s">
        <v>60</v>
      </c>
      <c r="D166" s="310">
        <v>33532</v>
      </c>
      <c r="E166" s="311" t="s">
        <v>5</v>
      </c>
      <c r="F166" s="312">
        <v>20022</v>
      </c>
      <c r="G166" s="303" t="s">
        <v>12</v>
      </c>
      <c r="H166" s="105">
        <v>10966</v>
      </c>
      <c r="I166" s="86"/>
      <c r="J166" s="86"/>
      <c r="K166" s="33"/>
      <c r="L166" s="157"/>
      <c r="M166" s="157"/>
    </row>
    <row r="167" spans="1:13" ht="14.25" customHeight="1" x14ac:dyDescent="0.25">
      <c r="B167" s="52"/>
      <c r="C167" s="303" t="s">
        <v>48</v>
      </c>
      <c r="D167" s="313">
        <v>32164</v>
      </c>
      <c r="E167" s="314" t="s">
        <v>49</v>
      </c>
      <c r="F167" s="315">
        <v>8000</v>
      </c>
      <c r="G167" s="303" t="s">
        <v>11</v>
      </c>
      <c r="H167" s="105">
        <v>2854</v>
      </c>
      <c r="I167" s="86"/>
      <c r="J167" s="86"/>
      <c r="K167" s="33"/>
      <c r="L167" s="157"/>
      <c r="M167" s="157"/>
    </row>
    <row r="168" spans="1:13" ht="14.25" customHeight="1" x14ac:dyDescent="0.25">
      <c r="B168" s="52"/>
      <c r="C168" s="303"/>
      <c r="D168" s="313"/>
      <c r="E168" s="314" t="s">
        <v>42</v>
      </c>
      <c r="F168" s="315">
        <v>5500</v>
      </c>
      <c r="G168" s="303" t="s">
        <v>50</v>
      </c>
      <c r="H168" s="105">
        <v>4776</v>
      </c>
      <c r="I168" s="86"/>
      <c r="J168" s="86"/>
      <c r="K168" s="54"/>
      <c r="L168" s="204"/>
      <c r="M168" s="204"/>
    </row>
    <row r="169" spans="1:13" ht="14.1" customHeight="1" thickBot="1" x14ac:dyDescent="0.3">
      <c r="B169" s="52"/>
      <c r="C169" s="303"/>
      <c r="D169" s="313"/>
      <c r="E169" s="314"/>
      <c r="F169" s="315"/>
      <c r="G169" s="303" t="s">
        <v>51</v>
      </c>
      <c r="H169" s="105">
        <v>1426</v>
      </c>
      <c r="I169" s="86"/>
      <c r="J169" s="86"/>
      <c r="K169" s="54"/>
      <c r="L169" s="204"/>
      <c r="M169" s="204"/>
    </row>
    <row r="170" spans="1:13" ht="14.1" customHeight="1" thickBot="1" x14ac:dyDescent="0.3">
      <c r="B170" s="52"/>
      <c r="C170" s="55" t="s">
        <v>35</v>
      </c>
      <c r="D170" s="316">
        <f>SUM(D166:D169)</f>
        <v>65696</v>
      </c>
      <c r="E170" s="317" t="s">
        <v>62</v>
      </c>
      <c r="F170" s="316">
        <f>SUM(F166:F169)</f>
        <v>33522</v>
      </c>
      <c r="G170" s="55" t="s">
        <v>5</v>
      </c>
      <c r="H170" s="106">
        <f>SUM(H166:H169)</f>
        <v>20022</v>
      </c>
      <c r="I170" s="86"/>
      <c r="J170" s="86"/>
      <c r="K170" s="54"/>
      <c r="L170" s="204"/>
      <c r="M170" s="204"/>
    </row>
    <row r="171" spans="1:13" ht="12.95" customHeight="1" x14ac:dyDescent="0.25">
      <c r="B171" s="52"/>
      <c r="C171" s="281" t="s">
        <v>94</v>
      </c>
      <c r="D171" s="314"/>
      <c r="E171" s="314"/>
      <c r="F171" s="314"/>
      <c r="G171" s="87"/>
      <c r="H171" s="53"/>
      <c r="I171" s="86"/>
      <c r="J171" s="86"/>
      <c r="K171" s="54"/>
      <c r="L171" s="204"/>
      <c r="M171" s="204"/>
    </row>
    <row r="172" spans="1:13" s="6" customFormat="1" ht="12.95" customHeight="1" x14ac:dyDescent="0.25">
      <c r="B172" s="52"/>
      <c r="C172" s="318" t="s">
        <v>93</v>
      </c>
      <c r="D172" s="87"/>
      <c r="E172" s="87"/>
      <c r="F172" s="87"/>
      <c r="G172" s="87"/>
      <c r="H172" s="43"/>
      <c r="I172" s="83"/>
      <c r="J172" s="83"/>
      <c r="K172" s="44"/>
      <c r="L172" s="83"/>
      <c r="M172" s="83"/>
    </row>
    <row r="173" spans="1:13" s="6" customFormat="1" ht="8.25" customHeight="1" thickBot="1" x14ac:dyDescent="0.3">
      <c r="B173" s="52"/>
      <c r="C173" s="56"/>
      <c r="D173" s="43"/>
      <c r="E173" s="43"/>
      <c r="F173" s="43"/>
      <c r="G173" s="43"/>
      <c r="H173" s="43"/>
      <c r="I173" s="83"/>
      <c r="J173" s="83"/>
      <c r="K173" s="44"/>
      <c r="L173" s="83"/>
      <c r="M173" s="83"/>
    </row>
    <row r="174" spans="1:13" ht="18" customHeight="1" x14ac:dyDescent="0.25">
      <c r="B174" s="394" t="s">
        <v>8</v>
      </c>
      <c r="C174" s="395"/>
      <c r="D174" s="395"/>
      <c r="E174" s="395"/>
      <c r="F174" s="395"/>
      <c r="G174" s="395"/>
      <c r="H174" s="395"/>
      <c r="I174" s="395"/>
      <c r="J174" s="395"/>
      <c r="K174" s="396"/>
      <c r="L174" s="203"/>
      <c r="M174" s="203"/>
    </row>
    <row r="175" spans="1:13" ht="4.5" customHeight="1" thickBot="1" x14ac:dyDescent="0.3">
      <c r="B175" s="57"/>
      <c r="C175" s="58"/>
      <c r="D175" s="58"/>
      <c r="E175" s="58"/>
      <c r="F175" s="58"/>
      <c r="G175" s="58"/>
      <c r="H175" s="58"/>
      <c r="I175" s="89"/>
      <c r="J175" s="89"/>
      <c r="K175" s="59"/>
      <c r="L175" s="89"/>
      <c r="M175" s="89"/>
    </row>
    <row r="176" spans="1:13" ht="63.75" thickBot="1" x14ac:dyDescent="0.3">
      <c r="A176" s="3"/>
      <c r="B176" s="30"/>
      <c r="C176" s="112" t="s">
        <v>19</v>
      </c>
      <c r="D176" s="323" t="s">
        <v>20</v>
      </c>
      <c r="E176" s="238" t="str">
        <f>F20</f>
        <v>LANDET KVANTUM UKE 43</v>
      </c>
      <c r="F176" s="72" t="str">
        <f>G20</f>
        <v>LANDET KVANTUM T.O.M UKE 43</v>
      </c>
      <c r="G176" s="72" t="str">
        <f>I20</f>
        <v>RESTKVOTER</v>
      </c>
      <c r="H176" s="95" t="str">
        <f>J20</f>
        <v>LANDET KVANTUM T.O.M. UKE 43 2015</v>
      </c>
      <c r="I176" s="76"/>
      <c r="J176" s="149"/>
      <c r="K176" s="32"/>
      <c r="L176" s="149"/>
      <c r="M176" s="149"/>
    </row>
    <row r="177" spans="1:13" ht="14.1" customHeight="1" x14ac:dyDescent="0.25">
      <c r="B177" s="52"/>
      <c r="C177" s="113" t="s">
        <v>16</v>
      </c>
      <c r="D177" s="243">
        <f>D178+D179+D180+D181</f>
        <v>20022</v>
      </c>
      <c r="E177" s="344">
        <f>E178+E179+E180+E181</f>
        <v>652.53319999999997</v>
      </c>
      <c r="F177" s="344">
        <f>F178+F179+F180+F181</f>
        <v>23186.039799999999</v>
      </c>
      <c r="G177" s="344">
        <f>G178+G179+G180+G181</f>
        <v>-3164.0398000000005</v>
      </c>
      <c r="H177" s="349">
        <f>H178+H179+H180+H181</f>
        <v>25394.826300000001</v>
      </c>
      <c r="I177" s="83"/>
      <c r="J177" s="83"/>
      <c r="K177" s="60"/>
      <c r="L177" s="205"/>
      <c r="M177" s="205"/>
    </row>
    <row r="178" spans="1:13" ht="14.1" customHeight="1" x14ac:dyDescent="0.25">
      <c r="B178" s="52"/>
      <c r="C178" s="326" t="s">
        <v>12</v>
      </c>
      <c r="D178" s="319">
        <v>10966</v>
      </c>
      <c r="E178" s="342">
        <v>302.55419999999998</v>
      </c>
      <c r="F178" s="342">
        <v>14501.3665</v>
      </c>
      <c r="G178" s="342">
        <f t="shared" ref="G178:G183" si="5">D178-F178</f>
        <v>-3535.3665000000001</v>
      </c>
      <c r="H178" s="347">
        <v>15250.9712</v>
      </c>
      <c r="I178" s="83"/>
      <c r="J178" s="83"/>
      <c r="K178" s="60"/>
      <c r="L178" s="205"/>
      <c r="M178" s="205"/>
    </row>
    <row r="179" spans="1:13" ht="14.1" customHeight="1" x14ac:dyDescent="0.25">
      <c r="B179" s="52"/>
      <c r="C179" s="114" t="s">
        <v>11</v>
      </c>
      <c r="D179" s="319">
        <v>2854</v>
      </c>
      <c r="E179" s="342">
        <v>0</v>
      </c>
      <c r="F179" s="342">
        <v>1668.1731</v>
      </c>
      <c r="G179" s="342">
        <f t="shared" si="5"/>
        <v>1185.8269</v>
      </c>
      <c r="H179" s="347">
        <v>2855.3013999999998</v>
      </c>
      <c r="I179" s="83"/>
      <c r="J179" s="83"/>
      <c r="K179" s="60"/>
      <c r="L179" s="205"/>
      <c r="M179" s="205"/>
    </row>
    <row r="180" spans="1:13" ht="14.1" customHeight="1" x14ac:dyDescent="0.25">
      <c r="B180" s="52"/>
      <c r="C180" s="114" t="s">
        <v>51</v>
      </c>
      <c r="D180" s="319">
        <v>1426</v>
      </c>
      <c r="E180" s="342">
        <v>10.4856</v>
      </c>
      <c r="F180" s="342">
        <v>2679.4276</v>
      </c>
      <c r="G180" s="342">
        <f t="shared" si="5"/>
        <v>-1253.4276</v>
      </c>
      <c r="H180" s="347">
        <v>3673.0641999999998</v>
      </c>
      <c r="I180" s="83"/>
      <c r="J180" s="83"/>
      <c r="K180" s="60"/>
      <c r="L180" s="205"/>
      <c r="M180" s="205"/>
    </row>
    <row r="181" spans="1:13" ht="14.1" customHeight="1" x14ac:dyDescent="0.25">
      <c r="B181" s="52"/>
      <c r="C181" s="114" t="s">
        <v>50</v>
      </c>
      <c r="D181" s="319">
        <v>4776</v>
      </c>
      <c r="E181" s="342">
        <v>339.49340000000001</v>
      </c>
      <c r="F181" s="342">
        <v>4337.0726000000004</v>
      </c>
      <c r="G181" s="342">
        <f t="shared" si="5"/>
        <v>438.92739999999958</v>
      </c>
      <c r="H181" s="347">
        <v>3615.4895000000001</v>
      </c>
      <c r="I181" s="83"/>
      <c r="J181" s="83"/>
      <c r="K181" s="60"/>
      <c r="L181" s="205"/>
      <c r="M181" s="205"/>
    </row>
    <row r="182" spans="1:13" ht="14.1" customHeight="1" thickBot="1" x14ac:dyDescent="0.3">
      <c r="B182" s="52"/>
      <c r="C182" s="115" t="s">
        <v>42</v>
      </c>
      <c r="D182" s="244">
        <v>5500</v>
      </c>
      <c r="E182" s="343">
        <v>2.1859999999999999</v>
      </c>
      <c r="F182" s="343">
        <v>2303.1819999999998</v>
      </c>
      <c r="G182" s="343">
        <f t="shared" si="5"/>
        <v>3196.8180000000002</v>
      </c>
      <c r="H182" s="348">
        <v>4184.3901999999998</v>
      </c>
      <c r="I182" s="83"/>
      <c r="J182" s="83"/>
      <c r="K182" s="60"/>
      <c r="L182" s="205"/>
      <c r="M182" s="205"/>
    </row>
    <row r="183" spans="1:13" ht="14.1" customHeight="1" x14ac:dyDescent="0.25">
      <c r="B183" s="52"/>
      <c r="C183" s="113" t="s">
        <v>17</v>
      </c>
      <c r="D183" s="243">
        <v>8000</v>
      </c>
      <c r="E183" s="344">
        <v>55.379199999999997</v>
      </c>
      <c r="F183" s="344">
        <v>3547.2563</v>
      </c>
      <c r="G183" s="344">
        <f t="shared" si="5"/>
        <v>4452.7437</v>
      </c>
      <c r="H183" s="349">
        <v>4489.6008000000002</v>
      </c>
      <c r="I183" s="83"/>
      <c r="J183" s="83"/>
      <c r="K183" s="60"/>
      <c r="L183" s="205"/>
      <c r="M183" s="205"/>
    </row>
    <row r="184" spans="1:13" ht="14.1" customHeight="1" x14ac:dyDescent="0.25">
      <c r="B184" s="52"/>
      <c r="C184" s="114" t="s">
        <v>33</v>
      </c>
      <c r="D184" s="319"/>
      <c r="E184" s="342">
        <v>0</v>
      </c>
      <c r="F184" s="342">
        <v>1121.4483</v>
      </c>
      <c r="G184" s="342"/>
      <c r="H184" s="347">
        <v>2199.5127000000002</v>
      </c>
      <c r="I184" s="83"/>
      <c r="J184" s="83"/>
      <c r="K184" s="60"/>
      <c r="L184" s="205"/>
      <c r="M184" s="205"/>
    </row>
    <row r="185" spans="1:13" ht="14.1" customHeight="1" thickBot="1" x14ac:dyDescent="0.3">
      <c r="B185" s="52"/>
      <c r="C185" s="116" t="s">
        <v>52</v>
      </c>
      <c r="D185" s="245"/>
      <c r="E185" s="345">
        <f>E183-E184</f>
        <v>55.379199999999997</v>
      </c>
      <c r="F185" s="345">
        <f>F183-F184</f>
        <v>2425.808</v>
      </c>
      <c r="G185" s="345"/>
      <c r="H185" s="350">
        <f>H183-H184</f>
        <v>2290.0880999999999</v>
      </c>
      <c r="I185" s="86"/>
      <c r="J185" s="86"/>
      <c r="K185" s="60"/>
      <c r="L185" s="205"/>
      <c r="M185" s="205"/>
    </row>
    <row r="186" spans="1:13" ht="14.1" customHeight="1" thickBot="1" x14ac:dyDescent="0.3">
      <c r="B186" s="52"/>
      <c r="C186" s="117" t="s">
        <v>13</v>
      </c>
      <c r="D186" s="320">
        <v>10</v>
      </c>
      <c r="E186" s="346">
        <v>0</v>
      </c>
      <c r="F186" s="346">
        <v>1.3421000000000001</v>
      </c>
      <c r="G186" s="346">
        <f>D186-F186</f>
        <v>8.6578999999999997</v>
      </c>
      <c r="H186" s="351">
        <v>3.3201000000000001</v>
      </c>
      <c r="I186" s="83"/>
      <c r="J186" s="83"/>
      <c r="K186" s="60"/>
      <c r="L186" s="205"/>
      <c r="M186" s="205"/>
    </row>
    <row r="187" spans="1:13" ht="14.1" customHeight="1" thickBot="1" x14ac:dyDescent="0.3">
      <c r="B187" s="52"/>
      <c r="C187" s="115" t="s">
        <v>53</v>
      </c>
      <c r="D187" s="244"/>
      <c r="E187" s="343">
        <v>7</v>
      </c>
      <c r="F187" s="343">
        <v>92</v>
      </c>
      <c r="G187" s="343">
        <f>D187-F187</f>
        <v>-92</v>
      </c>
      <c r="H187" s="348">
        <v>82</v>
      </c>
      <c r="I187" s="83"/>
      <c r="J187" s="83"/>
      <c r="K187" s="60"/>
      <c r="L187" s="205"/>
      <c r="M187" s="205"/>
    </row>
    <row r="188" spans="1:13" ht="16.5" thickBot="1" x14ac:dyDescent="0.3">
      <c r="A188" s="3"/>
      <c r="B188" s="30"/>
      <c r="C188" s="118" t="s">
        <v>9</v>
      </c>
      <c r="D188" s="199">
        <f>D177+D182+D183+D186</f>
        <v>33532</v>
      </c>
      <c r="E188" s="210">
        <f>E177+E182+E183+E186+E187</f>
        <v>717.09839999999997</v>
      </c>
      <c r="F188" s="214">
        <f>F177+F182+F183+F186+F187</f>
        <v>29129.820200000002</v>
      </c>
      <c r="G188" s="214">
        <f>G177+G182+G183+G186+G187</f>
        <v>4402.1797999999999</v>
      </c>
      <c r="H188" s="211">
        <f>H177+H182+H183+H186+H187</f>
        <v>34154.1374</v>
      </c>
      <c r="I188" s="190"/>
      <c r="J188" s="190"/>
      <c r="K188" s="60"/>
      <c r="L188" s="205"/>
      <c r="M188" s="205"/>
    </row>
    <row r="189" spans="1:13" ht="14.1" customHeight="1" x14ac:dyDescent="0.25">
      <c r="A189" s="3"/>
      <c r="B189" s="30"/>
      <c r="C189" s="68"/>
      <c r="D189" s="69"/>
      <c r="E189" s="69"/>
      <c r="F189" s="69"/>
      <c r="G189" s="69"/>
      <c r="H189" s="31"/>
      <c r="I189" s="76"/>
      <c r="J189" s="149"/>
      <c r="K189" s="32"/>
      <c r="L189" s="149"/>
      <c r="M189" s="149"/>
    </row>
    <row r="190" spans="1:13" ht="14.1" customHeight="1" thickBot="1" x14ac:dyDescent="0.3">
      <c r="B190" s="61"/>
      <c r="C190" s="70" t="s">
        <v>54</v>
      </c>
      <c r="D190" s="70"/>
      <c r="E190" s="70"/>
      <c r="F190" s="70"/>
      <c r="G190" s="70"/>
      <c r="H190" s="62"/>
      <c r="I190" s="62"/>
      <c r="J190" s="62"/>
      <c r="K190" s="63"/>
      <c r="L190" s="83"/>
      <c r="M190" s="83"/>
    </row>
    <row r="191" spans="1:13" ht="14.1" customHeight="1" thickTop="1" x14ac:dyDescent="0.25"/>
    <row r="192" spans="1:13" s="42" customFormat="1" ht="17.100000000000001" customHeight="1" thickBot="1" x14ac:dyDescent="0.3">
      <c r="A192" s="82"/>
      <c r="B192" s="84"/>
      <c r="C192" s="96" t="s">
        <v>55</v>
      </c>
      <c r="D192" s="84"/>
      <c r="E192" s="84"/>
      <c r="F192" s="84"/>
      <c r="G192" s="84"/>
      <c r="H192" s="84"/>
      <c r="I192" s="84"/>
      <c r="J192" s="84"/>
      <c r="K192" s="82"/>
      <c r="L192" s="82"/>
      <c r="M192" s="82"/>
    </row>
    <row r="193" spans="2:13" ht="17.100000000000001" customHeight="1" thickTop="1" x14ac:dyDescent="0.25">
      <c r="B193" s="397" t="s">
        <v>1</v>
      </c>
      <c r="C193" s="398"/>
      <c r="D193" s="398"/>
      <c r="E193" s="398"/>
      <c r="F193" s="398"/>
      <c r="G193" s="398"/>
      <c r="H193" s="398"/>
      <c r="I193" s="398"/>
      <c r="J193" s="398"/>
      <c r="K193" s="399"/>
      <c r="L193" s="203"/>
      <c r="M193" s="203"/>
    </row>
    <row r="194" spans="2:13" ht="6" customHeight="1" thickBot="1" x14ac:dyDescent="0.3">
      <c r="B194" s="85"/>
      <c r="C194" s="83"/>
      <c r="D194" s="83"/>
      <c r="E194" s="83"/>
      <c r="F194" s="83"/>
      <c r="G194" s="83"/>
      <c r="H194" s="83"/>
      <c r="I194" s="83"/>
      <c r="J194" s="83"/>
      <c r="K194" s="74"/>
      <c r="L194" s="124"/>
      <c r="M194" s="124"/>
    </row>
    <row r="195" spans="2:13" s="3" customFormat="1" ht="14.1" customHeight="1" thickBot="1" x14ac:dyDescent="0.3">
      <c r="B195" s="75"/>
      <c r="C195" s="392" t="s">
        <v>2</v>
      </c>
      <c r="D195" s="393"/>
      <c r="E195"/>
      <c r="F195"/>
      <c r="G195" s="76"/>
      <c r="H195" s="76"/>
      <c r="I195" s="76"/>
      <c r="J195" s="149"/>
      <c r="K195" s="71"/>
      <c r="L195" s="4"/>
      <c r="M195" s="4"/>
    </row>
    <row r="196" spans="2:13" ht="16.5" customHeight="1" x14ac:dyDescent="0.25">
      <c r="B196" s="77"/>
      <c r="C196" s="300" t="s">
        <v>75</v>
      </c>
      <c r="D196" s="301">
        <v>6025</v>
      </c>
      <c r="E196" s="321"/>
      <c r="F196" s="266"/>
      <c r="G196" s="78"/>
      <c r="H196" s="78"/>
      <c r="I196" s="78"/>
      <c r="J196" s="167"/>
      <c r="K196" s="74"/>
      <c r="L196" s="124"/>
      <c r="M196" s="124"/>
    </row>
    <row r="197" spans="2:13" ht="14.1" customHeight="1" x14ac:dyDescent="0.25">
      <c r="B197" s="77"/>
      <c r="C197" s="303" t="s">
        <v>76</v>
      </c>
      <c r="D197" s="304">
        <v>31282</v>
      </c>
      <c r="E197" s="321"/>
      <c r="F197" s="266"/>
      <c r="G197" s="78"/>
      <c r="H197" s="78"/>
      <c r="I197" s="78"/>
      <c r="J197" s="167"/>
      <c r="K197" s="74"/>
      <c r="L197" s="124"/>
      <c r="M197" s="124"/>
    </row>
    <row r="198" spans="2:13" ht="14.1" customHeight="1" thickBot="1" x14ac:dyDescent="0.3">
      <c r="B198" s="77"/>
      <c r="C198" s="305" t="s">
        <v>32</v>
      </c>
      <c r="D198" s="304">
        <v>382</v>
      </c>
      <c r="E198" s="321"/>
      <c r="F198" s="266"/>
      <c r="G198" s="91"/>
      <c r="H198" s="78"/>
      <c r="I198" s="78"/>
      <c r="J198" s="167"/>
      <c r="K198" s="74"/>
      <c r="L198" s="124"/>
      <c r="M198" s="124"/>
    </row>
    <row r="199" spans="2:13" ht="14.1" customHeight="1" thickBot="1" x14ac:dyDescent="0.3">
      <c r="B199" s="77"/>
      <c r="C199" s="306" t="s">
        <v>35</v>
      </c>
      <c r="D199" s="307">
        <f>SUM(D196:D198)</f>
        <v>37689</v>
      </c>
      <c r="E199" s="321"/>
      <c r="F199"/>
      <c r="G199" s="91"/>
      <c r="H199" s="78"/>
      <c r="I199" s="78"/>
      <c r="J199" s="167"/>
      <c r="K199" s="74"/>
      <c r="L199" s="124"/>
      <c r="M199" s="124"/>
    </row>
    <row r="200" spans="2:13" ht="13.5" customHeight="1" x14ac:dyDescent="0.25">
      <c r="B200" s="85"/>
      <c r="C200" s="322" t="s">
        <v>84</v>
      </c>
      <c r="D200" s="314"/>
      <c r="E200" s="314"/>
      <c r="F200" s="86"/>
      <c r="G200" s="87"/>
      <c r="H200" s="83"/>
      <c r="I200" s="83"/>
      <c r="J200" s="83"/>
      <c r="K200" s="74"/>
      <c r="L200" s="124"/>
      <c r="M200" s="124"/>
    </row>
    <row r="201" spans="2:13" ht="14.25" customHeight="1" x14ac:dyDescent="0.25">
      <c r="B201" s="85"/>
      <c r="C201" s="318" t="s">
        <v>95</v>
      </c>
      <c r="D201" s="87"/>
      <c r="E201" s="87"/>
      <c r="F201" s="83"/>
      <c r="G201" s="83"/>
      <c r="H201" s="83"/>
      <c r="I201" s="83"/>
      <c r="J201" s="83"/>
      <c r="K201" s="74"/>
      <c r="L201" s="124"/>
      <c r="M201" s="124"/>
    </row>
    <row r="202" spans="2:13" ht="14.1" customHeight="1" thickBot="1" x14ac:dyDescent="0.3">
      <c r="B202" s="85"/>
      <c r="C202" s="318" t="s">
        <v>72</v>
      </c>
      <c r="D202" s="87"/>
      <c r="E202" s="87"/>
      <c r="F202" s="83"/>
      <c r="G202" s="83"/>
      <c r="H202" s="83"/>
      <c r="I202" s="83"/>
      <c r="J202" s="83"/>
      <c r="K202" s="74"/>
      <c r="L202" s="124"/>
      <c r="M202" s="124"/>
    </row>
    <row r="203" spans="2:13" ht="17.100000000000001" customHeight="1" x14ac:dyDescent="0.25">
      <c r="B203" s="394" t="s">
        <v>8</v>
      </c>
      <c r="C203" s="395"/>
      <c r="D203" s="395"/>
      <c r="E203" s="395"/>
      <c r="F203" s="395"/>
      <c r="G203" s="395"/>
      <c r="H203" s="395"/>
      <c r="I203" s="395"/>
      <c r="J203" s="395"/>
      <c r="K203" s="396"/>
      <c r="L203" s="203"/>
      <c r="M203" s="203"/>
    </row>
    <row r="204" spans="2:13" ht="6" customHeight="1" thickBot="1" x14ac:dyDescent="0.3">
      <c r="B204" s="88"/>
      <c r="C204" s="89"/>
      <c r="D204" s="89"/>
      <c r="E204" s="89"/>
      <c r="F204" s="89"/>
      <c r="G204" s="89"/>
      <c r="H204" s="89"/>
      <c r="I204" s="89"/>
      <c r="J204" s="89"/>
      <c r="K204" s="90"/>
      <c r="L204" s="89"/>
      <c r="M204" s="89"/>
    </row>
    <row r="205" spans="2:13" ht="62.25" customHeight="1" thickBot="1" x14ac:dyDescent="0.3">
      <c r="B205" s="85"/>
      <c r="C205" s="112" t="s">
        <v>19</v>
      </c>
      <c r="D205" s="119" t="s">
        <v>20</v>
      </c>
      <c r="E205" s="72" t="str">
        <f>F20</f>
        <v>LANDET KVANTUM UKE 43</v>
      </c>
      <c r="F205" s="72" t="str">
        <f>G20</f>
        <v>LANDET KVANTUM T.O.M UKE 43</v>
      </c>
      <c r="G205" s="72" t="str">
        <f>I20</f>
        <v>RESTKVOTER</v>
      </c>
      <c r="H205" s="95" t="str">
        <f>J20</f>
        <v>LANDET KVANTUM T.O.M. UKE 43 2015</v>
      </c>
      <c r="I205" s="83"/>
      <c r="J205" s="83"/>
      <c r="K205" s="74"/>
      <c r="L205" s="124"/>
      <c r="M205" s="124"/>
    </row>
    <row r="206" spans="2:13" s="100" customFormat="1" ht="14.1" customHeight="1" thickBot="1" x14ac:dyDescent="0.3">
      <c r="B206" s="97"/>
      <c r="C206" s="117" t="s">
        <v>56</v>
      </c>
      <c r="D206" s="196"/>
      <c r="E206" s="196">
        <v>14.907400000000001</v>
      </c>
      <c r="F206" s="196">
        <v>1191.4070999999999</v>
      </c>
      <c r="G206" s="196"/>
      <c r="H206" s="234">
        <v>1191.1813</v>
      </c>
      <c r="I206" s="98"/>
      <c r="J206" s="169"/>
      <c r="K206" s="99"/>
      <c r="L206" s="103"/>
      <c r="M206" s="103"/>
    </row>
    <row r="207" spans="2:13" ht="14.1" customHeight="1" thickBot="1" x14ac:dyDescent="0.3">
      <c r="B207" s="85"/>
      <c r="C207" s="120" t="s">
        <v>49</v>
      </c>
      <c r="D207" s="196"/>
      <c r="E207" s="196">
        <v>56.1233</v>
      </c>
      <c r="F207" s="196">
        <v>3926.2375999999999</v>
      </c>
      <c r="G207" s="196"/>
      <c r="H207" s="234">
        <v>3296.7064999999998</v>
      </c>
      <c r="I207" s="111"/>
      <c r="J207" s="111"/>
      <c r="K207" s="74"/>
      <c r="L207" s="124"/>
      <c r="M207" s="124"/>
    </row>
    <row r="208" spans="2:13" s="100" customFormat="1" ht="14.1" customHeight="1" thickBot="1" x14ac:dyDescent="0.3">
      <c r="B208" s="97"/>
      <c r="C208" s="115" t="s">
        <v>40</v>
      </c>
      <c r="D208" s="197"/>
      <c r="E208" s="197">
        <v>0.1027</v>
      </c>
      <c r="F208" s="197">
        <v>0.1239</v>
      </c>
      <c r="G208" s="197"/>
      <c r="H208" s="235">
        <v>5.8893000000000004</v>
      </c>
      <c r="I208" s="98"/>
      <c r="J208" s="169"/>
      <c r="K208" s="99"/>
      <c r="L208" s="103"/>
      <c r="M208" s="103"/>
    </row>
    <row r="209" spans="2:13" s="100" customFormat="1" ht="14.1" customHeight="1" thickBot="1" x14ac:dyDescent="0.3">
      <c r="B209" s="92"/>
      <c r="C209" s="115" t="s">
        <v>61</v>
      </c>
      <c r="D209" s="197"/>
      <c r="E209" s="197">
        <v>2</v>
      </c>
      <c r="F209" s="197">
        <v>61</v>
      </c>
      <c r="G209" s="197"/>
      <c r="H209" s="235">
        <v>36</v>
      </c>
      <c r="I209" s="93"/>
      <c r="J209" s="93"/>
      <c r="K209" s="94"/>
      <c r="L209" s="206"/>
      <c r="M209" s="206"/>
    </row>
    <row r="210" spans="2:13" ht="16.5" thickBot="1" x14ac:dyDescent="0.3">
      <c r="B210" s="85"/>
      <c r="C210" s="118" t="s">
        <v>57</v>
      </c>
      <c r="D210" s="198">
        <v>6025</v>
      </c>
      <c r="E210" s="198">
        <f>SUM(E206:E209)</f>
        <v>73.133399999999995</v>
      </c>
      <c r="F210" s="198">
        <f>SUM(F206:F209)</f>
        <v>5178.7685999999994</v>
      </c>
      <c r="G210" s="198">
        <f>D210-F210</f>
        <v>846.23140000000058</v>
      </c>
      <c r="H210" s="221">
        <f>H206+H207+H208+H209</f>
        <v>4529.7770999999993</v>
      </c>
      <c r="I210" s="83"/>
      <c r="J210" s="83"/>
      <c r="K210" s="74"/>
      <c r="L210" s="124"/>
      <c r="M210" s="124"/>
    </row>
    <row r="211" spans="2:13" s="73" customFormat="1" ht="9" customHeight="1" x14ac:dyDescent="0.25">
      <c r="B211" s="85"/>
      <c r="C211" s="68"/>
      <c r="D211" s="101"/>
      <c r="E211" s="101"/>
      <c r="F211" s="101"/>
      <c r="G211" s="101"/>
      <c r="H211" s="83"/>
      <c r="I211" s="83"/>
      <c r="J211" s="83"/>
      <c r="K211" s="74"/>
      <c r="L211" s="124"/>
      <c r="M211" s="124"/>
    </row>
    <row r="212" spans="2:13" ht="14.1" customHeight="1" thickBot="1" x14ac:dyDescent="0.3">
      <c r="B212" s="79"/>
      <c r="C212" s="80"/>
      <c r="D212" s="80"/>
      <c r="E212" s="80"/>
      <c r="F212" s="80"/>
      <c r="G212" s="110"/>
      <c r="H212" s="80"/>
      <c r="I212" s="80"/>
      <c r="J212" s="161"/>
      <c r="K212" s="81"/>
      <c r="L212" s="124"/>
      <c r="M212" s="124"/>
    </row>
    <row r="213" spans="2:13" ht="20.25" customHeight="1" thickTop="1" x14ac:dyDescent="0.25"/>
    <row r="214" spans="2:13" ht="14.1" hidden="1" customHeight="1" x14ac:dyDescent="0.25"/>
    <row r="215" spans="2:13" ht="14.1" hidden="1" customHeight="1" x14ac:dyDescent="0.25"/>
    <row r="216" spans="2:13" ht="14.1" hidden="1" customHeight="1" x14ac:dyDescent="0.25">
      <c r="G216" s="67"/>
    </row>
    <row r="217" spans="2:13" ht="14.1" hidden="1" customHeight="1" x14ac:dyDescent="0.25">
      <c r="F217" s="67"/>
    </row>
    <row r="218" spans="2:13" ht="14.1" hidden="1" customHeight="1" x14ac:dyDescent="0.25"/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43
&amp;"-,Normal"&amp;11(iht. motatte landings- og sluttsedler fra fiskesalgslagene; alle tallstørrelser i hele tonn)&amp;R01.11.2016
</oddHeader>
    <oddFooter>&amp;LFiskeridirektoratet&amp;CReguleringsseksjonen&amp;RKjetil Gramstad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UKE_43_2016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2016-08-10T07:29:28Z</cp:lastPrinted>
  <dcterms:created xsi:type="dcterms:W3CDTF">2011-07-06T12:13:20Z</dcterms:created>
  <dcterms:modified xsi:type="dcterms:W3CDTF">2016-11-01T14:15:23Z</dcterms:modified>
</cp:coreProperties>
</file>