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6\"/>
    </mc:Choice>
  </mc:AlternateContent>
  <bookViews>
    <workbookView xWindow="0" yWindow="0" windowWidth="28800" windowHeight="12432" tabRatio="413"/>
  </bookViews>
  <sheets>
    <sheet name="UKE_49_2016" sheetId="1" r:id="rId1"/>
  </sheets>
  <definedNames>
    <definedName name="Z_14D440E4_F18A_4F78_9989_38C1B133222D_.wvu.Cols" localSheetId="0" hidden="1">UKE_49_2016!#REF!</definedName>
    <definedName name="Z_14D440E4_F18A_4F78_9989_38C1B133222D_.wvu.PrintArea" localSheetId="0" hidden="1">UKE_49_2016!$B$1:$M$213</definedName>
    <definedName name="Z_14D440E4_F18A_4F78_9989_38C1B133222D_.wvu.Rows" localSheetId="0" hidden="1">UKE_49_2016!$325:$1048576,UKE_49_2016!$214:$324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0" i="1" l="1"/>
  <c r="E130" i="1"/>
  <c r="G33" i="1" l="1"/>
  <c r="G32" i="1" s="1"/>
  <c r="F33" i="1"/>
  <c r="F32" i="1" s="1"/>
  <c r="F210" i="1" l="1"/>
  <c r="F160" i="1" l="1"/>
  <c r="H130" i="1"/>
  <c r="E177" i="1" l="1"/>
  <c r="F177" i="1"/>
  <c r="G34" i="1" l="1"/>
  <c r="F21" i="1" l="1"/>
  <c r="G21" i="1"/>
  <c r="J21" i="1"/>
  <c r="I22" i="1"/>
  <c r="I23" i="1"/>
  <c r="F25" i="1"/>
  <c r="G25" i="1"/>
  <c r="J25" i="1"/>
  <c r="I26" i="1"/>
  <c r="I27" i="1"/>
  <c r="I28" i="1"/>
  <c r="I29" i="1"/>
  <c r="G30" i="1"/>
  <c r="I30" i="1" s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J40" i="1" s="1"/>
  <c r="I21" i="1"/>
  <c r="I33" i="1"/>
  <c r="I32" i="1" s="1"/>
  <c r="G24" i="1"/>
  <c r="G40" i="1" s="1"/>
  <c r="E30" i="1"/>
  <c r="I24" i="1" l="1"/>
  <c r="I40" i="1" s="1"/>
  <c r="E210" i="1"/>
  <c r="E125" i="1" l="1"/>
  <c r="E124" i="1" s="1"/>
  <c r="H60" i="1" l="1"/>
  <c r="H66" i="1" s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88" i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E185" i="1" l="1"/>
  <c r="F185" i="1"/>
  <c r="H185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H138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<sst xmlns="http://schemas.openxmlformats.org/spreadsheetml/2006/main" count="227" uniqueCount="112">
  <si>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</si>
  <si>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</si>
  <si>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</si>
  <si>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</si>
  <si>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</si>
  <si>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</si>
  <si>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</si>
  <si>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</si>
  <si>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</si>
  <si>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</si>
  <si>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</si>
  <si>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</si>
  <si>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</si>
  <si>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</si>
  <si>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</si>
  <si>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</si>
  <si>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</si>
  <si>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</si>
  <si>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</si>
  <si>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</si>
  <si>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</si>
  <si>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</si>
  <si>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</si>
  <si>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</si>
  <si>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</si>
  <si>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</si>
  <si>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</si>
  <si>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</si>
  <si>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</si>
  <si>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</si>
  <si>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</si>
  <si>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</si>
  <si>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</si>
  <si>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</si>
  <si>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</si>
  <si>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</si>
  <si>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</si>
  <si>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</si>
  <si>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</si>
  <si>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</si>
  <si>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</si>
  <si>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</si>
  <si>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</si>
  <si>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</si>
  <si>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</si>
  <si>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</si>
  <si>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</si>
  <si>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</si>
  <si>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</si>
  <si>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</si>
  <si>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</si>
  <si>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</si>
  <si>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</si>
  <si>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</si>
  <si>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</si>
  <si>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</si>
  <si>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</si>
  <si>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</si>
  <si>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</si>
  <si>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</si>
  <si>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</si>
  <si>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</si>
  <si>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</si>
  <si>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</si>
  <si>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</si>
  <si>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</si>
  <si>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</si>
  <si>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</si>
  <si>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</si>
  <si>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</si>
  <si>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</si>
  <si>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</si>
  <si>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</si>
  <si>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</si>
  <si>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</si>
  <si>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</si>
  <si>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</si>
  <si>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</si>
  <si>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</si>
  <si>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</si>
  <si>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</si>
  <si>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</si>
  <si>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</si>
  <si>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</si>
  <si>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</si>
  <si>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</si>
  <si>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</si>
  <si>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</si>
  <si>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</si>
  <si>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</si>
  <si>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</si>
  <si>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</si>
  <si>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</si>
  <si>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</si>
  <si>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</si>
  <si>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</si>
  <si>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</si>
  <si>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</si>
  <si>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</si>
  <si>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</si>
  <si>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</si>
  <si>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</si>
  <si>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</si>
  <si>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</si>
  <si>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</si>
  <si>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</si>
  <si>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64 tonn, men det legges til grunn at hele avsetningen tas</t>
    </r>
  </si>
  <si>
    <t>LANDET KVANTUM UKE 49</t>
  </si>
  <si>
    <t>LANDET KVANTUM T.O.M UKE 49</t>
  </si>
  <si>
    <t>LANDET KVANTUM T.O.M. UKE 49 2015</t>
  </si>
  <si>
    <r>
      <t xml:space="preserve">3 </t>
    </r>
    <r>
      <rPr>
        <sz val="9"/>
        <color theme="1"/>
        <rFont val="Calibri"/>
        <family val="2"/>
      </rPr>
      <t>Registrert rekreasjonsfiske utgjør 1166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</si>
  <si>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521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</si>
</sst>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topLeftCell="A181" zoomScale="90" zoomScaleNormal="115" zoomScalePageLayoutView="90" workbookViewId="0">
      <selection activeCell="H198" sqref="H198"/>
    </sheetView>
  </sheetViews>
  <sheetFormatPr baseColWidth="10" defaultColWidth="0" defaultRowHeight="0" customHeight="1" zeroHeight="1" x14ac:dyDescent="0.3"/>
  <cols>
    <col min="1" max="1" width="0.5546875" style="73" customWidth="1"/>
    <col min="2" max="2" width="0.88671875" style="5" customWidth="1"/>
    <col min="3" max="3" width="32.33203125" style="5" customWidth="1"/>
    <col min="4" max="4" width="15" style="5" customWidth="1"/>
    <col min="5" max="5" width="17.88671875" style="5" customWidth="1"/>
    <col min="6" max="6" width="13.5546875" style="5" customWidth="1"/>
    <col min="7" max="7" width="17.6640625" style="5" customWidth="1"/>
    <col min="8" max="8" width="18.33203125" style="5" customWidth="1"/>
    <col min="9" max="9" width="18.33203125" style="73" customWidth="1"/>
    <col min="10" max="10" width="17.88671875" style="73" customWidth="1"/>
    <col min="11" max="11" width="1" style="5" customWidth="1"/>
    <col min="12" max="12" width="1.5546875" style="73" customWidth="1"/>
    <col min="13" max="13" width="1" style="73" hidden="1" customWidth="1"/>
    <col min="14" max="14" width="5.109375" hidden="1" customWidth="1"/>
    <col min="15" max="16" width="0" hidden="1" customWidth="1"/>
  </cols>
  <sheetData>
    <row r="1" spans="2:13" s="73" customFormat="1" ht="7.95" customHeight="1" thickBot="1" x14ac:dyDescent="0.35"/>
    <row r="2" spans="2:13" ht="31.5" customHeight="1" thickTop="1" thickBot="1" x14ac:dyDescent="0.35">
      <c r="B2" s="420" t="s">
        <v>85</v>
      </c>
      <c r="C2" s="421"/>
      <c r="D2" s="421"/>
      <c r="E2" s="421"/>
      <c r="F2" s="421"/>
      <c r="G2" s="421"/>
      <c r="H2" s="421"/>
      <c r="I2" s="421"/>
      <c r="J2" s="421"/>
      <c r="K2" s="422"/>
      <c r="L2" s="202"/>
      <c r="M2" s="202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3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5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19"/>
      <c r="M7" s="219"/>
    </row>
    <row r="8" spans="2:13" ht="12" customHeight="1" thickBot="1" x14ac:dyDescent="0.35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5">
      <c r="B9" s="123"/>
      <c r="C9" s="400" t="s">
        <v>2</v>
      </c>
      <c r="D9" s="401"/>
      <c r="E9" s="400" t="s">
        <v>20</v>
      </c>
      <c r="F9" s="401"/>
      <c r="G9" s="400" t="s">
        <v>21</v>
      </c>
      <c r="H9" s="401"/>
      <c r="I9" s="163"/>
      <c r="J9" s="163"/>
      <c r="K9" s="121"/>
      <c r="L9" s="142"/>
      <c r="M9" s="142"/>
    </row>
    <row r="10" spans="2:13" ht="14.1" customHeight="1" x14ac:dyDescent="0.3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3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3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5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5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3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3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5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3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19"/>
      <c r="M18" s="219"/>
    </row>
    <row r="19" spans="1:13" ht="12" customHeight="1" thickBot="1" x14ac:dyDescent="0.35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5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107</v>
      </c>
      <c r="G20" s="207" t="s">
        <v>108</v>
      </c>
      <c r="H20" s="207" t="s">
        <v>97</v>
      </c>
      <c r="I20" s="207" t="s">
        <v>74</v>
      </c>
      <c r="J20" s="208" t="s">
        <v>109</v>
      </c>
      <c r="K20" s="122"/>
      <c r="L20" s="4"/>
      <c r="M20" s="4"/>
    </row>
    <row r="21" spans="1:13" ht="14.1" customHeight="1" x14ac:dyDescent="0.3">
      <c r="B21" s="125"/>
      <c r="C21" s="180" t="s">
        <v>16</v>
      </c>
      <c r="D21" s="360">
        <f>D23+D22</f>
        <v>132928</v>
      </c>
      <c r="E21" s="361">
        <f>E23+E22</f>
        <v>134651</v>
      </c>
      <c r="F21" s="361">
        <f>F23+F22</f>
        <v>2438.5068999999999</v>
      </c>
      <c r="G21" s="361">
        <f>G22+G23</f>
        <v>118930.145</v>
      </c>
      <c r="H21" s="361"/>
      <c r="I21" s="361">
        <f>I23+I22</f>
        <v>15720.854999999994</v>
      </c>
      <c r="J21" s="383">
        <f>J23+J22</f>
        <v>110956.7628</v>
      </c>
      <c r="K21" s="134"/>
      <c r="L21" s="163"/>
      <c r="M21" s="163"/>
    </row>
    <row r="22" spans="1:13" ht="14.1" customHeight="1" x14ac:dyDescent="0.3">
      <c r="B22" s="125"/>
      <c r="C22" s="181" t="s">
        <v>12</v>
      </c>
      <c r="D22" s="362">
        <v>132178</v>
      </c>
      <c r="E22" s="363">
        <v>133901</v>
      </c>
      <c r="F22" s="363">
        <v>2430.5223999999998</v>
      </c>
      <c r="G22" s="363">
        <v>117860.35460000001</v>
      </c>
      <c r="H22" s="363"/>
      <c r="I22" s="363">
        <f>E22-G22</f>
        <v>16040.645399999994</v>
      </c>
      <c r="J22" s="384">
        <v>109717.8017</v>
      </c>
      <c r="K22" s="134"/>
      <c r="L22" s="163"/>
      <c r="M22" s="163"/>
    </row>
    <row r="23" spans="1:13" ht="14.1" customHeight="1" thickBot="1" x14ac:dyDescent="0.35">
      <c r="B23" s="125"/>
      <c r="C23" s="182" t="s">
        <v>11</v>
      </c>
      <c r="D23" s="364">
        <v>750</v>
      </c>
      <c r="E23" s="365">
        <v>750</v>
      </c>
      <c r="F23" s="365">
        <v>7.9844999999999997</v>
      </c>
      <c r="G23" s="365">
        <v>1069.7904000000001</v>
      </c>
      <c r="H23" s="365"/>
      <c r="I23" s="365">
        <f>E23-G23</f>
        <v>-319.79040000000009</v>
      </c>
      <c r="J23" s="385">
        <v>1238.9611</v>
      </c>
      <c r="K23" s="134"/>
      <c r="L23" s="163"/>
      <c r="M23" s="163"/>
    </row>
    <row r="24" spans="1:13" ht="14.1" customHeight="1" x14ac:dyDescent="0.3">
      <c r="B24" s="125"/>
      <c r="C24" s="180" t="s">
        <v>17</v>
      </c>
      <c r="D24" s="360">
        <f>D32+D31+D25</f>
        <v>269883</v>
      </c>
      <c r="E24" s="361">
        <f>E32+E31+E25</f>
        <v>262890</v>
      </c>
      <c r="F24" s="361">
        <f>F32+F31+F25</f>
        <v>2834.9540000000002</v>
      </c>
      <c r="G24" s="361">
        <f>G25+G31+G32</f>
        <v>254466.14905000001</v>
      </c>
      <c r="H24" s="361"/>
      <c r="I24" s="361">
        <f>I25+I31+I32</f>
        <v>8423.8509499999964</v>
      </c>
      <c r="J24" s="383">
        <f>J25+J31+J32</f>
        <v>271000.30914999999</v>
      </c>
      <c r="K24" s="134"/>
      <c r="L24" s="163"/>
      <c r="M24" s="163"/>
    </row>
    <row r="25" spans="1:13" ht="15" customHeight="1" x14ac:dyDescent="0.3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202583</v>
      </c>
      <c r="F25" s="367">
        <f>F26+F27+F28+F29</f>
        <v>1572.1802000000002</v>
      </c>
      <c r="G25" s="367">
        <f>G26+G27+G28+G29</f>
        <v>198803.41045</v>
      </c>
      <c r="H25" s="367"/>
      <c r="I25" s="367">
        <f>I26+I27+I28+I29+I30</f>
        <v>3779.589549999997</v>
      </c>
      <c r="J25" s="386">
        <f>J26+J27+J28+J29+J30</f>
        <v>214588.77744999999</v>
      </c>
      <c r="K25" s="134"/>
      <c r="L25" s="163"/>
      <c r="M25" s="163"/>
    </row>
    <row r="26" spans="1:13" ht="14.1" customHeight="1" x14ac:dyDescent="0.3">
      <c r="A26" s="22"/>
      <c r="B26" s="136"/>
      <c r="C26" s="184" t="s">
        <v>22</v>
      </c>
      <c r="D26" s="368">
        <v>53216</v>
      </c>
      <c r="E26" s="369">
        <v>46984</v>
      </c>
      <c r="F26" s="369">
        <v>260.41930000000002</v>
      </c>
      <c r="G26" s="369">
        <v>50576.366399999999</v>
      </c>
      <c r="H26" s="369">
        <v>3433</v>
      </c>
      <c r="I26" s="369">
        <f>E26-G26+H26</f>
        <v>-159.36639999999898</v>
      </c>
      <c r="J26" s="387">
        <v>64827.949399999998</v>
      </c>
      <c r="K26" s="134"/>
      <c r="L26" s="163"/>
      <c r="M26" s="163"/>
    </row>
    <row r="27" spans="1:13" ht="14.1" customHeight="1" x14ac:dyDescent="0.3">
      <c r="A27" s="22"/>
      <c r="B27" s="136"/>
      <c r="C27" s="184" t="s">
        <v>70</v>
      </c>
      <c r="D27" s="368">
        <v>51118</v>
      </c>
      <c r="E27" s="369">
        <v>49961</v>
      </c>
      <c r="F27" s="369">
        <v>422.38749999999999</v>
      </c>
      <c r="G27" s="369">
        <v>53254.480100000001</v>
      </c>
      <c r="H27" s="369">
        <v>4097</v>
      </c>
      <c r="I27" s="369">
        <f>E27-G27+H27</f>
        <v>803.51989999999932</v>
      </c>
      <c r="J27" s="387">
        <v>57512.119100000004</v>
      </c>
      <c r="K27" s="134"/>
      <c r="L27" s="163"/>
      <c r="M27" s="163"/>
    </row>
    <row r="28" spans="1:13" ht="14.1" customHeight="1" x14ac:dyDescent="0.3">
      <c r="A28" s="22"/>
      <c r="B28" s="136"/>
      <c r="C28" s="184" t="s">
        <v>71</v>
      </c>
      <c r="D28" s="368">
        <v>52812</v>
      </c>
      <c r="E28" s="369">
        <v>55579</v>
      </c>
      <c r="F28" s="369">
        <v>705.65740000000005</v>
      </c>
      <c r="G28" s="369">
        <v>57035.132550000002</v>
      </c>
      <c r="H28" s="369">
        <v>6398</v>
      </c>
      <c r="I28" s="369">
        <f>E28-G28+H28</f>
        <v>4941.8674499999979</v>
      </c>
      <c r="J28" s="387">
        <v>54087.321349999998</v>
      </c>
      <c r="K28" s="134"/>
      <c r="L28" s="163"/>
      <c r="M28" s="163"/>
    </row>
    <row r="29" spans="1:13" ht="14.1" customHeight="1" x14ac:dyDescent="0.3">
      <c r="A29" s="22"/>
      <c r="B29" s="136"/>
      <c r="C29" s="184" t="s">
        <v>25</v>
      </c>
      <c r="D29" s="368">
        <v>35316</v>
      </c>
      <c r="E29" s="369">
        <v>34747</v>
      </c>
      <c r="F29" s="369">
        <v>183.71600000000001</v>
      </c>
      <c r="G29" s="369">
        <v>37937.431400000001</v>
      </c>
      <c r="H29" s="369">
        <v>2564</v>
      </c>
      <c r="I29" s="369">
        <f>E29-G29+H29</f>
        <v>-626.4314000000013</v>
      </c>
      <c r="J29" s="387">
        <v>38161.387600000002</v>
      </c>
      <c r="K29" s="134"/>
      <c r="L29" s="163"/>
      <c r="M29" s="163"/>
    </row>
    <row r="30" spans="1:13" ht="14.1" customHeight="1" x14ac:dyDescent="0.3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1008</v>
      </c>
      <c r="G30" s="369">
        <f>H26+H27+H28+H29</f>
        <v>16492</v>
      </c>
      <c r="H30" s="369"/>
      <c r="I30" s="369">
        <f>E30-G30</f>
        <v>-1180</v>
      </c>
      <c r="J30" s="387"/>
      <c r="K30" s="134"/>
      <c r="L30" s="163"/>
      <c r="M30" s="163"/>
    </row>
    <row r="31" spans="1:13" ht="14.1" customHeight="1" x14ac:dyDescent="0.3">
      <c r="A31" s="23"/>
      <c r="B31" s="135"/>
      <c r="C31" s="183" t="s">
        <v>18</v>
      </c>
      <c r="D31" s="366">
        <v>34572</v>
      </c>
      <c r="E31" s="367">
        <v>34434</v>
      </c>
      <c r="F31" s="367">
        <v>1194.885</v>
      </c>
      <c r="G31" s="367">
        <v>27946.3416</v>
      </c>
      <c r="H31" s="367"/>
      <c r="I31" s="367">
        <f>E31-G31</f>
        <v>6487.6584000000003</v>
      </c>
      <c r="J31" s="386">
        <v>30092.583500000001</v>
      </c>
      <c r="K31" s="134"/>
      <c r="L31" s="163"/>
      <c r="M31" s="163"/>
    </row>
    <row r="32" spans="1:13" ht="14.1" customHeight="1" x14ac:dyDescent="0.3">
      <c r="A32" s="23"/>
      <c r="B32" s="135"/>
      <c r="C32" s="183" t="s">
        <v>68</v>
      </c>
      <c r="D32" s="366">
        <f>D33+D34</f>
        <v>25649</v>
      </c>
      <c r="E32" s="367">
        <f>E33+E34</f>
        <v>25873</v>
      </c>
      <c r="F32" s="367">
        <f>F33</f>
        <v>67.888800000000003</v>
      </c>
      <c r="G32" s="367">
        <f>G33</f>
        <v>27716.397000000001</v>
      </c>
      <c r="H32" s="367"/>
      <c r="I32" s="367">
        <f>I33+I34</f>
        <v>-1843.3970000000008</v>
      </c>
      <c r="J32" s="386">
        <f>J33</f>
        <v>26318.948199999999</v>
      </c>
      <c r="K32" s="134"/>
      <c r="L32" s="163"/>
      <c r="M32" s="163"/>
    </row>
    <row r="33" spans="1:13" ht="14.1" customHeight="1" x14ac:dyDescent="0.3">
      <c r="A33" s="22"/>
      <c r="B33" s="136"/>
      <c r="C33" s="184" t="s">
        <v>10</v>
      </c>
      <c r="D33" s="368">
        <v>23549</v>
      </c>
      <c r="E33" s="369">
        <v>23773</v>
      </c>
      <c r="F33" s="369">
        <f>83.8888-F37</f>
        <v>67.888800000000003</v>
      </c>
      <c r="G33" s="369">
        <f>30276.397-G37</f>
        <v>27716.397000000001</v>
      </c>
      <c r="H33" s="369">
        <v>1657</v>
      </c>
      <c r="I33" s="369">
        <f>E33-G33+H33</f>
        <v>-2286.3970000000008</v>
      </c>
      <c r="J33" s="387">
        <v>26318.948199999999</v>
      </c>
      <c r="K33" s="134"/>
      <c r="L33" s="163"/>
      <c r="M33" s="163"/>
    </row>
    <row r="34" spans="1:13" ht="14.1" customHeight="1" thickBot="1" x14ac:dyDescent="0.35">
      <c r="A34" s="22"/>
      <c r="B34" s="136"/>
      <c r="C34" s="185" t="s">
        <v>69</v>
      </c>
      <c r="D34" s="370">
        <v>2100</v>
      </c>
      <c r="E34" s="371">
        <v>2100</v>
      </c>
      <c r="F34" s="371">
        <v>72</v>
      </c>
      <c r="G34" s="371">
        <f>H33</f>
        <v>1657</v>
      </c>
      <c r="H34" s="371"/>
      <c r="I34" s="371">
        <f t="shared" ref="I34:I39" si="0">E34-G34</f>
        <v>443</v>
      </c>
      <c r="J34" s="388"/>
      <c r="K34" s="134"/>
      <c r="L34" s="163"/>
      <c r="M34" s="163"/>
    </row>
    <row r="35" spans="1:13" ht="15.75" customHeight="1" thickBot="1" x14ac:dyDescent="0.35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3294</v>
      </c>
      <c r="H35" s="373"/>
      <c r="I35" s="373">
        <f t="shared" si="0"/>
        <v>706</v>
      </c>
      <c r="J35" s="389">
        <v>2900</v>
      </c>
      <c r="K35" s="134"/>
      <c r="L35" s="163"/>
      <c r="M35" s="163"/>
    </row>
    <row r="36" spans="1:13" ht="14.1" customHeight="1" thickBot="1" x14ac:dyDescent="0.35">
      <c r="B36" s="125"/>
      <c r="C36" s="186" t="s">
        <v>13</v>
      </c>
      <c r="D36" s="372">
        <v>707</v>
      </c>
      <c r="E36" s="373">
        <v>707</v>
      </c>
      <c r="F36" s="373">
        <v>2.3300000000000001E-2</v>
      </c>
      <c r="G36" s="373">
        <v>469.98770000000002</v>
      </c>
      <c r="H36" s="373"/>
      <c r="I36" s="373">
        <f t="shared" si="0"/>
        <v>237.01229999999998</v>
      </c>
      <c r="J36" s="389">
        <v>330</v>
      </c>
      <c r="K36" s="134"/>
      <c r="L36" s="163"/>
      <c r="M36" s="163"/>
    </row>
    <row r="37" spans="1:13" ht="17.25" customHeight="1" thickBot="1" x14ac:dyDescent="0.35">
      <c r="B37" s="125"/>
      <c r="C37" s="186" t="s">
        <v>81</v>
      </c>
      <c r="D37" s="372">
        <v>3000</v>
      </c>
      <c r="E37" s="373">
        <v>3000</v>
      </c>
      <c r="F37" s="373">
        <v>16</v>
      </c>
      <c r="G37" s="373">
        <v>2560</v>
      </c>
      <c r="H37" s="373"/>
      <c r="I37" s="373">
        <f t="shared" si="0"/>
        <v>440</v>
      </c>
      <c r="J37" s="389"/>
      <c r="K37" s="134"/>
      <c r="L37" s="163"/>
      <c r="M37" s="163"/>
    </row>
    <row r="38" spans="1:13" ht="17.25" customHeight="1" thickBot="1" x14ac:dyDescent="0.35">
      <c r="B38" s="125"/>
      <c r="C38" s="186" t="s">
        <v>82</v>
      </c>
      <c r="D38" s="372">
        <v>7000</v>
      </c>
      <c r="E38" s="373">
        <v>7000</v>
      </c>
      <c r="F38" s="373">
        <v>6.0502000000000002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5">
      <c r="B39" s="125"/>
      <c r="C39" s="158" t="s">
        <v>14</v>
      </c>
      <c r="D39" s="372"/>
      <c r="E39" s="373"/>
      <c r="F39" s="373">
        <v>3</v>
      </c>
      <c r="G39" s="373">
        <v>923</v>
      </c>
      <c r="H39" s="373"/>
      <c r="I39" s="373">
        <f t="shared" si="0"/>
        <v>-923</v>
      </c>
      <c r="J39" s="389">
        <v>-511</v>
      </c>
      <c r="K39" s="134"/>
      <c r="L39" s="163"/>
      <c r="M39" s="163"/>
    </row>
    <row r="40" spans="1:13" ht="16.5" customHeight="1" thickBot="1" x14ac:dyDescent="0.35">
      <c r="B40" s="125"/>
      <c r="C40" s="192" t="s">
        <v>9</v>
      </c>
      <c r="D40" s="374">
        <f>D21+D24+D35+D36+D37+D38+D39</f>
        <v>417518</v>
      </c>
      <c r="E40" s="375">
        <f>E21+E24+E35+E36+E37+E38+E39</f>
        <v>412248</v>
      </c>
      <c r="F40" s="210">
        <f>F21+F24+F35+F36+F37+F38+F39</f>
        <v>5298.5343999999996</v>
      </c>
      <c r="G40" s="210">
        <f>G21+G24+G35+G36+G37+G38+G39</f>
        <v>387643.28175000002</v>
      </c>
      <c r="H40" s="210">
        <f>H26+H27+H28+H29+H33</f>
        <v>18149</v>
      </c>
      <c r="I40" s="210">
        <f>I21+I24+I35+I36+I37+I38+I39</f>
        <v>24604.718249999987</v>
      </c>
      <c r="J40" s="222">
        <f>J21+J24+J35+J36+J37+J38+J39</f>
        <v>391676.07195000001</v>
      </c>
      <c r="K40" s="134"/>
      <c r="L40" s="163"/>
      <c r="M40" s="163"/>
    </row>
    <row r="41" spans="1:13" ht="14.1" customHeight="1" x14ac:dyDescent="0.3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3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3">
      <c r="B43" s="128"/>
      <c r="C43" s="216" t="s">
        <v>110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5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3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5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05" t="s">
        <v>1</v>
      </c>
      <c r="C47" s="406"/>
      <c r="D47" s="406"/>
      <c r="E47" s="406"/>
      <c r="F47" s="406"/>
      <c r="G47" s="406"/>
      <c r="H47" s="406"/>
      <c r="I47" s="406"/>
      <c r="J47" s="406"/>
      <c r="K47" s="407"/>
      <c r="L47" s="219"/>
      <c r="M47" s="219"/>
    </row>
    <row r="48" spans="1:13" ht="12" customHeight="1" thickBot="1" x14ac:dyDescent="0.35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5">
      <c r="B49" s="125"/>
      <c r="C49" s="392" t="s">
        <v>2</v>
      </c>
      <c r="D49" s="393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5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5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5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5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5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5">
      <c r="B55" s="402" t="s">
        <v>8</v>
      </c>
      <c r="C55" s="403"/>
      <c r="D55" s="403"/>
      <c r="E55" s="403"/>
      <c r="F55" s="403"/>
      <c r="G55" s="403"/>
      <c r="H55" s="403"/>
      <c r="I55" s="403"/>
      <c r="J55" s="403"/>
      <c r="K55" s="404"/>
      <c r="L55" s="219"/>
      <c r="M55" s="219"/>
    </row>
    <row r="56" spans="2:13" s="3" customFormat="1" ht="63" thickBot="1" x14ac:dyDescent="0.35">
      <c r="B56" s="148"/>
      <c r="C56" s="191" t="s">
        <v>19</v>
      </c>
      <c r="D56" s="209" t="s">
        <v>20</v>
      </c>
      <c r="E56" s="207" t="str">
        <f>F20</f>
        <v>LANDET KVANTUM UKE 49</v>
      </c>
      <c r="F56" s="207" t="str">
        <f>G20</f>
        <v>LANDET KVANTUM T.O.M UKE 49</v>
      </c>
      <c r="G56" s="207" t="str">
        <f>I20</f>
        <v>RESTKVOTER</v>
      </c>
      <c r="H56" s="208" t="str">
        <f>J20</f>
        <v>LANDET KVANTUM T.O.M. UKE 49 2015</v>
      </c>
      <c r="I56" s="149"/>
      <c r="J56" s="149"/>
      <c r="K56" s="150"/>
      <c r="L56" s="149"/>
      <c r="M56" s="149"/>
    </row>
    <row r="57" spans="2:13" ht="14.1" customHeight="1" x14ac:dyDescent="0.3">
      <c r="B57" s="151"/>
      <c r="C57" s="154" t="s">
        <v>36</v>
      </c>
      <c r="D57" s="412"/>
      <c r="E57" s="353">
        <v>201.69820000000001</v>
      </c>
      <c r="F57" s="353">
        <v>2110.8474999999999</v>
      </c>
      <c r="G57" s="417"/>
      <c r="H57" s="355">
        <v>1977.115</v>
      </c>
      <c r="I57" s="167"/>
      <c r="J57" s="167"/>
      <c r="K57" s="201"/>
      <c r="L57" s="111"/>
      <c r="M57" s="111"/>
    </row>
    <row r="58" spans="2:13" ht="14.1" customHeight="1" x14ac:dyDescent="0.3">
      <c r="B58" s="151"/>
      <c r="C58" s="152" t="s">
        <v>33</v>
      </c>
      <c r="D58" s="413"/>
      <c r="E58" s="353">
        <v>15.353199999999999</v>
      </c>
      <c r="F58" s="353">
        <v>1512.6649</v>
      </c>
      <c r="G58" s="418"/>
      <c r="H58" s="355">
        <v>1302.7824000000001</v>
      </c>
      <c r="I58" s="167"/>
      <c r="J58" s="167"/>
      <c r="K58" s="201"/>
      <c r="L58" s="111"/>
      <c r="M58" s="111"/>
    </row>
    <row r="59" spans="2:13" ht="14.1" customHeight="1" thickBot="1" x14ac:dyDescent="0.35">
      <c r="B59" s="151"/>
      <c r="C59" s="153" t="s">
        <v>98</v>
      </c>
      <c r="D59" s="414"/>
      <c r="E59" s="354">
        <v>0</v>
      </c>
      <c r="F59" s="354">
        <v>129.33199999999999</v>
      </c>
      <c r="G59" s="419"/>
      <c r="H59" s="356">
        <v>111.2136</v>
      </c>
      <c r="I59" s="167"/>
      <c r="J59" s="167"/>
      <c r="K59" s="201"/>
      <c r="L59" s="111"/>
      <c r="M59" s="111"/>
    </row>
    <row r="60" spans="2:13" s="100" customFormat="1" ht="15.6" customHeight="1" x14ac:dyDescent="0.3">
      <c r="B60" s="168"/>
      <c r="C60" s="154" t="s">
        <v>63</v>
      </c>
      <c r="D60" s="252">
        <v>6600</v>
      </c>
      <c r="E60" s="250">
        <f>SUM(E61:E63)</f>
        <v>9.2186000000000003</v>
      </c>
      <c r="F60" s="250">
        <f>F61+F62+F63</f>
        <v>6851.5765999999994</v>
      </c>
      <c r="G60" s="250">
        <f>D60-F60</f>
        <v>-251.57659999999942</v>
      </c>
      <c r="H60" s="257">
        <f>H61+H62+H63</f>
        <v>5922.0030999999999</v>
      </c>
      <c r="I60" s="169"/>
      <c r="J60" s="169"/>
      <c r="K60" s="201"/>
      <c r="L60" s="111"/>
      <c r="M60" s="111"/>
    </row>
    <row r="61" spans="2:13" s="22" customFormat="1" ht="14.1" customHeight="1" x14ac:dyDescent="0.3">
      <c r="B61" s="155"/>
      <c r="C61" s="156" t="s">
        <v>37</v>
      </c>
      <c r="D61" s="267"/>
      <c r="E61" s="246">
        <v>1.1506000000000001</v>
      </c>
      <c r="F61" s="246">
        <v>2741.1491000000001</v>
      </c>
      <c r="G61" s="246"/>
      <c r="H61" s="248">
        <v>2352.4755</v>
      </c>
      <c r="I61" s="157"/>
      <c r="J61" s="157"/>
      <c r="K61" s="201"/>
      <c r="L61" s="111"/>
      <c r="M61" s="111"/>
    </row>
    <row r="62" spans="2:13" s="22" customFormat="1" ht="14.1" customHeight="1" x14ac:dyDescent="0.3">
      <c r="B62" s="155"/>
      <c r="C62" s="156" t="s">
        <v>38</v>
      </c>
      <c r="D62" s="267"/>
      <c r="E62" s="246">
        <v>3.0105</v>
      </c>
      <c r="F62" s="246">
        <v>2751.7316000000001</v>
      </c>
      <c r="G62" s="246"/>
      <c r="H62" s="248">
        <v>2451.7435</v>
      </c>
      <c r="I62" s="188"/>
      <c r="J62" s="188"/>
      <c r="K62" s="201"/>
      <c r="L62" s="111"/>
      <c r="M62" s="111"/>
    </row>
    <row r="63" spans="2:13" s="22" customFormat="1" ht="14.1" customHeight="1" thickBot="1" x14ac:dyDescent="0.35">
      <c r="B63" s="155"/>
      <c r="C63" s="239" t="s">
        <v>39</v>
      </c>
      <c r="D63" s="268"/>
      <c r="E63" s="256">
        <v>5.0575000000000001</v>
      </c>
      <c r="F63" s="256">
        <v>1358.6958999999999</v>
      </c>
      <c r="G63" s="256"/>
      <c r="H63" s="352">
        <v>1117.7841000000001</v>
      </c>
      <c r="I63" s="188"/>
      <c r="J63" s="188"/>
      <c r="K63" s="201"/>
      <c r="L63" s="111"/>
      <c r="M63" s="111"/>
    </row>
    <row r="64" spans="2:13" ht="14.1" customHeight="1" thickBot="1" x14ac:dyDescent="0.35">
      <c r="B64" s="125"/>
      <c r="C64" s="158" t="s">
        <v>40</v>
      </c>
      <c r="D64" s="242">
        <v>80</v>
      </c>
      <c r="E64" s="247"/>
      <c r="F64" s="247">
        <v>20</v>
      </c>
      <c r="G64" s="247">
        <f>D64-F64</f>
        <v>60</v>
      </c>
      <c r="H64" s="249">
        <v>15</v>
      </c>
      <c r="I64" s="163"/>
      <c r="J64" s="163"/>
      <c r="K64" s="201"/>
      <c r="L64" s="111"/>
      <c r="M64" s="111"/>
    </row>
    <row r="65" spans="2:13" ht="14.1" customHeight="1" thickBot="1" x14ac:dyDescent="0.35">
      <c r="B65" s="125"/>
      <c r="C65" s="158" t="s">
        <v>14</v>
      </c>
      <c r="D65" s="240"/>
      <c r="E65" s="261"/>
      <c r="F65" s="261">
        <v>500</v>
      </c>
      <c r="G65" s="261"/>
      <c r="H65" s="331">
        <v>220</v>
      </c>
      <c r="I65" s="163"/>
      <c r="J65" s="163"/>
      <c r="K65" s="201"/>
      <c r="L65" s="111"/>
      <c r="M65" s="111"/>
    </row>
    <row r="66" spans="2:13" s="3" customFormat="1" ht="16.5" customHeight="1" thickBot="1" x14ac:dyDescent="0.35">
      <c r="B66" s="123"/>
      <c r="C66" s="192" t="s">
        <v>9</v>
      </c>
      <c r="D66" s="199">
        <v>11205</v>
      </c>
      <c r="E66" s="214">
        <f>E57+E58+E59+E60+E64+E65</f>
        <v>226.27</v>
      </c>
      <c r="F66" s="340">
        <f>F57+F58+F59+F60+F64+F65</f>
        <v>11124.420999999998</v>
      </c>
      <c r="G66" s="214">
        <f>D66-F66</f>
        <v>80.579000000001543</v>
      </c>
      <c r="H66" s="222">
        <f>H57+H58+H59+H60+H64+H65</f>
        <v>9548.1140999999989</v>
      </c>
      <c r="I66" s="179"/>
      <c r="J66" s="179"/>
      <c r="K66" s="201"/>
      <c r="L66" s="111"/>
      <c r="M66" s="111"/>
    </row>
    <row r="67" spans="2:13" s="3" customFormat="1" ht="19.2" customHeight="1" thickBot="1" x14ac:dyDescent="0.35">
      <c r="B67" s="164"/>
      <c r="C67" s="415"/>
      <c r="D67" s="415"/>
      <c r="E67" s="415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3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3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3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5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05" t="s">
        <v>1</v>
      </c>
      <c r="C72" s="406"/>
      <c r="D72" s="406"/>
      <c r="E72" s="406"/>
      <c r="F72" s="406"/>
      <c r="G72" s="406"/>
      <c r="H72" s="406"/>
      <c r="I72" s="406"/>
      <c r="J72" s="406"/>
      <c r="K72" s="407"/>
      <c r="L72" s="219"/>
      <c r="M72" s="219"/>
    </row>
    <row r="73" spans="2:13" ht="4.5" customHeight="1" thickBot="1" x14ac:dyDescent="0.35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5">
      <c r="B74" s="123"/>
      <c r="C74" s="400" t="s">
        <v>2</v>
      </c>
      <c r="D74" s="401"/>
      <c r="E74" s="400" t="s">
        <v>20</v>
      </c>
      <c r="F74" s="408"/>
      <c r="G74" s="400" t="s">
        <v>21</v>
      </c>
      <c r="H74" s="401"/>
      <c r="I74" s="163"/>
      <c r="J74" s="163"/>
      <c r="K74" s="121"/>
      <c r="L74" s="142"/>
      <c r="M74" s="142"/>
    </row>
    <row r="75" spans="2:13" ht="16.2" x14ac:dyDescent="0.3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4.4" x14ac:dyDescent="0.3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6.8" thickBot="1" x14ac:dyDescent="0.35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5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3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3">
      <c r="B80" s="275"/>
      <c r="C80" s="416" t="s">
        <v>87</v>
      </c>
      <c r="D80" s="416"/>
      <c r="E80" s="416"/>
      <c r="F80" s="416"/>
      <c r="G80" s="416"/>
      <c r="H80" s="416"/>
      <c r="I80" s="282"/>
      <c r="J80" s="283"/>
      <c r="K80" s="280"/>
      <c r="L80" s="283"/>
      <c r="M80" s="124"/>
    </row>
    <row r="81" spans="1:13" ht="6" customHeight="1" thickBot="1" x14ac:dyDescent="0.35">
      <c r="B81" s="275"/>
      <c r="C81" s="416"/>
      <c r="D81" s="416"/>
      <c r="E81" s="416"/>
      <c r="F81" s="416"/>
      <c r="G81" s="416"/>
      <c r="H81" s="416"/>
      <c r="I81" s="283"/>
      <c r="J81" s="283"/>
      <c r="K81" s="280"/>
      <c r="L81" s="283"/>
      <c r="M81" s="124"/>
    </row>
    <row r="82" spans="1:13" ht="14.1" customHeight="1" x14ac:dyDescent="0.3">
      <c r="B82" s="409" t="s">
        <v>8</v>
      </c>
      <c r="C82" s="410"/>
      <c r="D82" s="410"/>
      <c r="E82" s="410"/>
      <c r="F82" s="410"/>
      <c r="G82" s="410"/>
      <c r="H82" s="410"/>
      <c r="I82" s="410"/>
      <c r="J82" s="410"/>
      <c r="K82" s="411"/>
      <c r="L82" s="325"/>
      <c r="M82" s="219"/>
    </row>
    <row r="83" spans="1:13" ht="5.25" customHeight="1" thickBot="1" x14ac:dyDescent="0.35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5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49</v>
      </c>
      <c r="G84" s="207" t="str">
        <f>G20</f>
        <v>LANDET KVANTUM T.O.M UKE 49</v>
      </c>
      <c r="H84" s="207" t="str">
        <f>I20</f>
        <v>RESTKVOTER</v>
      </c>
      <c r="I84" s="208" t="str">
        <f>J20</f>
        <v>LANDET KVANTUM T.O.M. UKE 49 2015</v>
      </c>
      <c r="J84" s="124"/>
      <c r="K84" s="10"/>
      <c r="L84" s="124"/>
      <c r="M84" s="124"/>
    </row>
    <row r="85" spans="1:13" ht="14.1" customHeight="1" x14ac:dyDescent="0.3">
      <c r="A85" s="126"/>
      <c r="B85" s="124"/>
      <c r="C85" s="284" t="s">
        <v>16</v>
      </c>
      <c r="D85" s="360">
        <f>D87+D86</f>
        <v>46254</v>
      </c>
      <c r="E85" s="361">
        <f>E87+E86</f>
        <v>51550</v>
      </c>
      <c r="F85" s="361">
        <f>F87+F86</f>
        <v>693.07920000000001</v>
      </c>
      <c r="G85" s="361">
        <f>G86+G87</f>
        <v>43157.040400000005</v>
      </c>
      <c r="H85" s="361">
        <f>H86+H87</f>
        <v>8392.9595999999983</v>
      </c>
      <c r="I85" s="383">
        <f>I86+I87</f>
        <v>34250.625099999997</v>
      </c>
      <c r="J85" s="163"/>
      <c r="K85" s="134"/>
      <c r="L85" s="163"/>
      <c r="M85" s="163"/>
    </row>
    <row r="86" spans="1:13" ht="14.1" customHeight="1" x14ac:dyDescent="0.3">
      <c r="A86" s="126"/>
      <c r="B86" s="124"/>
      <c r="C86" s="181" t="s">
        <v>12</v>
      </c>
      <c r="D86" s="362">
        <v>45504</v>
      </c>
      <c r="E86" s="363">
        <v>50800</v>
      </c>
      <c r="F86" s="363">
        <v>690.42340000000002</v>
      </c>
      <c r="G86" s="363">
        <v>42850.721700000002</v>
      </c>
      <c r="H86" s="363">
        <f>E86-G86</f>
        <v>7949.2782999999981</v>
      </c>
      <c r="I86" s="384">
        <v>33546.885999999999</v>
      </c>
      <c r="J86" s="163"/>
      <c r="K86" s="134"/>
      <c r="L86" s="163"/>
      <c r="M86" s="163"/>
    </row>
    <row r="87" spans="1:13" ht="15" thickBot="1" x14ac:dyDescent="0.35">
      <c r="A87" s="126"/>
      <c r="B87" s="124"/>
      <c r="C87" s="182" t="s">
        <v>11</v>
      </c>
      <c r="D87" s="364">
        <v>750</v>
      </c>
      <c r="E87" s="365">
        <v>750</v>
      </c>
      <c r="F87" s="365">
        <v>2.6558000000000002</v>
      </c>
      <c r="G87" s="365">
        <v>306.31869999999998</v>
      </c>
      <c r="H87" s="365">
        <f>E87-G87</f>
        <v>443.68130000000002</v>
      </c>
      <c r="I87" s="385">
        <v>703.73910000000001</v>
      </c>
      <c r="J87" s="163"/>
      <c r="K87" s="134"/>
      <c r="L87" s="163"/>
      <c r="M87" s="163"/>
    </row>
    <row r="88" spans="1:13" ht="14.1" customHeight="1" x14ac:dyDescent="0.3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80660</v>
      </c>
      <c r="F88" s="379">
        <f t="shared" si="1"/>
        <v>895.53469999999993</v>
      </c>
      <c r="G88" s="379">
        <f t="shared" si="1"/>
        <v>59868.2425</v>
      </c>
      <c r="H88" s="379">
        <f>H89+H95+H96</f>
        <v>20791.7575</v>
      </c>
      <c r="I88" s="390">
        <f t="shared" si="1"/>
        <v>54242.291799999999</v>
      </c>
      <c r="J88" s="163"/>
      <c r="K88" s="134"/>
      <c r="L88" s="163"/>
      <c r="M88" s="163"/>
    </row>
    <row r="89" spans="1:13" ht="15.75" customHeight="1" x14ac:dyDescent="0.3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59868</v>
      </c>
      <c r="F89" s="367">
        <f>F90+F91+F92+F93+F94</f>
        <v>322.41139999999996</v>
      </c>
      <c r="G89" s="367">
        <f>G90+G91+G92+G93+G94</f>
        <v>44724.4159</v>
      </c>
      <c r="H89" s="367">
        <f>H90+H91+H92+H93+H94</f>
        <v>15143.5841</v>
      </c>
      <c r="I89" s="386">
        <f>I90+I91+I92+I93</f>
        <v>40025.701200000003</v>
      </c>
      <c r="J89" s="163"/>
      <c r="K89" s="134"/>
      <c r="L89" s="163"/>
      <c r="M89" s="163"/>
    </row>
    <row r="90" spans="1:13" ht="14.1" customHeight="1" x14ac:dyDescent="0.3">
      <c r="A90" s="121"/>
      <c r="B90" s="142"/>
      <c r="C90" s="184" t="s">
        <v>22</v>
      </c>
      <c r="D90" s="368">
        <v>14056</v>
      </c>
      <c r="E90" s="369">
        <v>15631</v>
      </c>
      <c r="F90" s="369">
        <v>152.8741</v>
      </c>
      <c r="G90" s="369">
        <v>8037.7915999999996</v>
      </c>
      <c r="H90" s="369">
        <f t="shared" ref="H90:H99" si="2">E90-G90</f>
        <v>7593.2084000000004</v>
      </c>
      <c r="I90" s="387">
        <v>9685.3044000000009</v>
      </c>
      <c r="J90" s="163"/>
      <c r="K90" s="134"/>
      <c r="L90" s="163"/>
      <c r="M90" s="163"/>
    </row>
    <row r="91" spans="1:13" ht="14.1" customHeight="1" x14ac:dyDescent="0.3">
      <c r="A91" s="121"/>
      <c r="B91" s="142"/>
      <c r="C91" s="184" t="s">
        <v>23</v>
      </c>
      <c r="D91" s="368">
        <v>12960</v>
      </c>
      <c r="E91" s="369">
        <v>12985</v>
      </c>
      <c r="F91" s="369">
        <v>105.887</v>
      </c>
      <c r="G91" s="369">
        <v>11684.3984</v>
      </c>
      <c r="H91" s="369">
        <f t="shared" si="2"/>
        <v>1300.6016</v>
      </c>
      <c r="I91" s="387">
        <v>12147.195400000001</v>
      </c>
      <c r="J91" s="163"/>
      <c r="K91" s="134"/>
      <c r="L91" s="163"/>
      <c r="M91" s="163"/>
    </row>
    <row r="92" spans="1:13" ht="14.1" customHeight="1" x14ac:dyDescent="0.3">
      <c r="A92" s="121"/>
      <c r="B92" s="142"/>
      <c r="C92" s="184" t="s">
        <v>24</v>
      </c>
      <c r="D92" s="368">
        <v>14705</v>
      </c>
      <c r="E92" s="369">
        <v>16353</v>
      </c>
      <c r="F92" s="369">
        <v>60.894100000000002</v>
      </c>
      <c r="G92" s="369">
        <v>13499.822700000001</v>
      </c>
      <c r="H92" s="369">
        <f t="shared" si="2"/>
        <v>2853.1772999999994</v>
      </c>
      <c r="I92" s="387">
        <v>11400.8272</v>
      </c>
      <c r="J92" s="163"/>
      <c r="K92" s="134"/>
      <c r="L92" s="163"/>
      <c r="M92" s="163"/>
    </row>
    <row r="93" spans="1:13" ht="14.1" customHeight="1" x14ac:dyDescent="0.3">
      <c r="A93" s="121"/>
      <c r="B93" s="142"/>
      <c r="C93" s="184" t="s">
        <v>25</v>
      </c>
      <c r="D93" s="368">
        <v>8125</v>
      </c>
      <c r="E93" s="369">
        <v>8899</v>
      </c>
      <c r="F93" s="369">
        <v>2.7562000000000002</v>
      </c>
      <c r="G93" s="369">
        <v>11502.403200000001</v>
      </c>
      <c r="H93" s="369">
        <f t="shared" si="2"/>
        <v>-2603.4032000000007</v>
      </c>
      <c r="I93" s="387">
        <v>6792.3742000000002</v>
      </c>
      <c r="J93" s="163"/>
      <c r="K93" s="134"/>
      <c r="L93" s="163"/>
      <c r="M93" s="163"/>
    </row>
    <row r="94" spans="1:13" ht="14.1" customHeight="1" x14ac:dyDescent="0.3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3">
      <c r="A95" s="126"/>
      <c r="B95" s="41"/>
      <c r="C95" s="183" t="s">
        <v>33</v>
      </c>
      <c r="D95" s="366">
        <v>13584</v>
      </c>
      <c r="E95" s="367">
        <v>14156</v>
      </c>
      <c r="F95" s="367">
        <v>526.93679999999995</v>
      </c>
      <c r="G95" s="367">
        <v>12308.3153</v>
      </c>
      <c r="H95" s="367">
        <f t="shared" si="2"/>
        <v>1847.6846999999998</v>
      </c>
      <c r="I95" s="386">
        <v>10372.5543</v>
      </c>
      <c r="J95" s="163"/>
      <c r="K95" s="134"/>
      <c r="L95" s="163"/>
      <c r="M95" s="163"/>
    </row>
    <row r="96" spans="1:13" ht="15" thickBot="1" x14ac:dyDescent="0.35">
      <c r="A96" s="126"/>
      <c r="B96" s="41"/>
      <c r="C96" s="285" t="s">
        <v>65</v>
      </c>
      <c r="D96" s="380">
        <v>6037</v>
      </c>
      <c r="E96" s="381">
        <v>6636</v>
      </c>
      <c r="F96" s="381">
        <v>46.186500000000002</v>
      </c>
      <c r="G96" s="381">
        <v>2835.5113000000001</v>
      </c>
      <c r="H96" s="381">
        <f t="shared" si="2"/>
        <v>3800.4886999999999</v>
      </c>
      <c r="I96" s="391">
        <v>3844.0363000000002</v>
      </c>
      <c r="J96" s="163"/>
      <c r="K96" s="134"/>
      <c r="L96" s="163"/>
      <c r="M96" s="163"/>
    </row>
    <row r="97" spans="1:13" ht="15" thickBot="1" x14ac:dyDescent="0.35">
      <c r="A97" s="126"/>
      <c r="B97" s="124"/>
      <c r="C97" s="186" t="s">
        <v>13</v>
      </c>
      <c r="D97" s="372">
        <v>373</v>
      </c>
      <c r="E97" s="373">
        <v>373</v>
      </c>
      <c r="F97" s="373">
        <v>0</v>
      </c>
      <c r="G97" s="373">
        <v>26</v>
      </c>
      <c r="H97" s="373">
        <f t="shared" si="2"/>
        <v>347</v>
      </c>
      <c r="I97" s="389">
        <v>139</v>
      </c>
      <c r="J97" s="163"/>
      <c r="K97" s="134"/>
      <c r="L97" s="163"/>
      <c r="M97" s="163"/>
    </row>
    <row r="98" spans="1:13" ht="16.5" customHeight="1" thickBot="1" x14ac:dyDescent="0.35">
      <c r="A98" s="126"/>
      <c r="B98" s="124"/>
      <c r="C98" s="186" t="s">
        <v>82</v>
      </c>
      <c r="D98" s="372">
        <v>300</v>
      </c>
      <c r="E98" s="373">
        <v>300</v>
      </c>
      <c r="F98" s="373">
        <v>0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" thickBot="1" x14ac:dyDescent="0.35">
      <c r="A99" s="126"/>
      <c r="B99" s="124"/>
      <c r="C99" s="288" t="s">
        <v>14</v>
      </c>
      <c r="D99" s="372"/>
      <c r="E99" s="373"/>
      <c r="F99" s="373">
        <v>1</v>
      </c>
      <c r="G99" s="373">
        <v>217</v>
      </c>
      <c r="H99" s="373">
        <f t="shared" si="2"/>
        <v>-217</v>
      </c>
      <c r="I99" s="389">
        <v>-142</v>
      </c>
      <c r="J99" s="163"/>
      <c r="K99" s="134"/>
      <c r="L99" s="163"/>
      <c r="M99" s="163"/>
    </row>
    <row r="100" spans="1:13" ht="16.2" thickBot="1" x14ac:dyDescent="0.35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1589.6138999999998</v>
      </c>
      <c r="G100" s="237">
        <f>G85+G88+G97+G98+G99</f>
        <v>103568.28290000001</v>
      </c>
      <c r="H100" s="237">
        <f>H85+H88+H97+H98+H99</f>
        <v>29314.717099999998</v>
      </c>
      <c r="I100" s="211">
        <f>I85+I88+I97+I98+I99</f>
        <v>88789.916899999997</v>
      </c>
      <c r="J100" s="163"/>
      <c r="K100" s="134"/>
      <c r="L100" s="163"/>
      <c r="M100" s="163"/>
    </row>
    <row r="101" spans="1:13" ht="13.5" customHeight="1" x14ac:dyDescent="0.3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3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3">
      <c r="B103" s="128"/>
      <c r="C103" s="341" t="s">
        <v>106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5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5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3">
      <c r="B107" s="405" t="s">
        <v>1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219"/>
      <c r="M107" s="219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5">
      <c r="B109" s="2"/>
      <c r="C109" s="400" t="s">
        <v>2</v>
      </c>
      <c r="D109" s="401"/>
      <c r="E109" s="400" t="s">
        <v>20</v>
      </c>
      <c r="F109" s="401"/>
      <c r="G109" s="400" t="s">
        <v>21</v>
      </c>
      <c r="H109" s="401"/>
      <c r="I109" s="40"/>
      <c r="J109" s="163"/>
      <c r="K109" s="1"/>
      <c r="L109" s="4"/>
      <c r="M109" s="4"/>
    </row>
    <row r="110" spans="1:13" ht="15" customHeight="1" x14ac:dyDescent="0.3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3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5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5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3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3">
      <c r="B116" s="402" t="s">
        <v>8</v>
      </c>
      <c r="C116" s="403"/>
      <c r="D116" s="403"/>
      <c r="E116" s="403"/>
      <c r="F116" s="403"/>
      <c r="G116" s="403"/>
      <c r="H116" s="403"/>
      <c r="I116" s="403"/>
      <c r="J116" s="403"/>
      <c r="K116" s="404"/>
      <c r="L116" s="219"/>
      <c r="M116" s="219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5">
      <c r="B118" s="2"/>
      <c r="C118" s="232" t="s">
        <v>19</v>
      </c>
      <c r="D118" s="209" t="s">
        <v>20</v>
      </c>
      <c r="E118" s="200" t="str">
        <f>F20</f>
        <v>LANDET KVANTUM UKE 49</v>
      </c>
      <c r="F118" s="207" t="str">
        <f>G20</f>
        <v>LANDET KVANTUM T.O.M UKE 49</v>
      </c>
      <c r="G118" s="207" t="str">
        <f>I20</f>
        <v>RESTKVOTER</v>
      </c>
      <c r="H118" s="208" t="str">
        <f>J20</f>
        <v>LANDET KVANTUM T.O.M. UKE 49 2015</v>
      </c>
      <c r="I118" s="4"/>
      <c r="J118" s="4"/>
      <c r="K118" s="1"/>
      <c r="L118" s="4"/>
      <c r="M118" s="4"/>
    </row>
    <row r="119" spans="2:13" s="73" customFormat="1" ht="14.1" customHeight="1" x14ac:dyDescent="0.3">
      <c r="B119" s="9"/>
      <c r="C119" s="289" t="s">
        <v>16</v>
      </c>
      <c r="D119" s="252">
        <f>D120+D121+D122</f>
        <v>44900</v>
      </c>
      <c r="E119" s="250">
        <f>E120+E121+E122</f>
        <v>943.59500000000003</v>
      </c>
      <c r="F119" s="250">
        <f>F120+F121+F122</f>
        <v>41180.328600000001</v>
      </c>
      <c r="G119" s="250">
        <f>G120+G121+G122</f>
        <v>3719.6713999999974</v>
      </c>
      <c r="H119" s="257">
        <f>H120+H121+H122</f>
        <v>38466.566099999996</v>
      </c>
      <c r="I119" s="163"/>
      <c r="J119" s="163"/>
      <c r="K119" s="134"/>
      <c r="L119" s="163"/>
      <c r="M119" s="163"/>
    </row>
    <row r="120" spans="2:13" ht="14.1" customHeight="1" x14ac:dyDescent="0.3">
      <c r="B120" s="9"/>
      <c r="C120" s="290" t="s">
        <v>12</v>
      </c>
      <c r="D120" s="271">
        <v>35920</v>
      </c>
      <c r="E120" s="254">
        <v>740.83019999999999</v>
      </c>
      <c r="F120" s="254">
        <v>35065.300000000003</v>
      </c>
      <c r="G120" s="254">
        <f>D120-F120</f>
        <v>854.69999999999709</v>
      </c>
      <c r="H120" s="258">
        <v>32743.909</v>
      </c>
      <c r="I120" s="40"/>
      <c r="J120" s="163"/>
      <c r="K120" s="134"/>
      <c r="L120" s="163"/>
      <c r="M120" s="163"/>
    </row>
    <row r="121" spans="2:13" ht="14.1" customHeight="1" x14ac:dyDescent="0.3">
      <c r="B121" s="9"/>
      <c r="C121" s="290" t="s">
        <v>11</v>
      </c>
      <c r="D121" s="271">
        <v>8480</v>
      </c>
      <c r="E121" s="254">
        <v>202.76480000000001</v>
      </c>
      <c r="F121" s="254">
        <v>6115.0285999999996</v>
      </c>
      <c r="G121" s="254">
        <f>D121-F121</f>
        <v>2364.9714000000004</v>
      </c>
      <c r="H121" s="258">
        <v>5722.6571000000004</v>
      </c>
      <c r="I121" s="40"/>
      <c r="J121" s="163"/>
      <c r="K121" s="134"/>
      <c r="L121" s="163"/>
      <c r="M121" s="163"/>
    </row>
    <row r="122" spans="2:13" ht="15" thickBot="1" x14ac:dyDescent="0.35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5">
      <c r="B123" s="102"/>
      <c r="C123" s="292" t="s">
        <v>42</v>
      </c>
      <c r="D123" s="327">
        <v>30337</v>
      </c>
      <c r="E123" s="332">
        <v>6.3109999999999999</v>
      </c>
      <c r="F123" s="332">
        <v>28455.886999999999</v>
      </c>
      <c r="G123" s="332">
        <f>D123-F123</f>
        <v>1881.1130000000012</v>
      </c>
      <c r="H123" s="336">
        <v>29613.712500000001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5">
      <c r="B124" s="9"/>
      <c r="C124" s="293" t="s">
        <v>17</v>
      </c>
      <c r="D124" s="242">
        <f>D125+D130+D133</f>
        <v>46113</v>
      </c>
      <c r="E124" s="247">
        <f>E125+E130+E133</f>
        <v>685.67849999999987</v>
      </c>
      <c r="F124" s="247">
        <f>F133+F130+F125</f>
        <v>47491.759099999996</v>
      </c>
      <c r="G124" s="247">
        <f>D124-F124</f>
        <v>-1378.7590999999957</v>
      </c>
      <c r="H124" s="249">
        <f>H125+H130+H133</f>
        <v>45584.66369999999</v>
      </c>
      <c r="I124" s="6"/>
      <c r="J124" s="124"/>
      <c r="K124" s="134"/>
      <c r="L124" s="163"/>
      <c r="M124" s="163"/>
    </row>
    <row r="125" spans="2:13" ht="15.75" customHeight="1" x14ac:dyDescent="0.3">
      <c r="B125" s="2"/>
      <c r="C125" s="294" t="s">
        <v>66</v>
      </c>
      <c r="D125" s="328">
        <f>D126+D127+D128+D129</f>
        <v>34585</v>
      </c>
      <c r="E125" s="333">
        <f>E126+E127+E128+E129</f>
        <v>660.94329999999991</v>
      </c>
      <c r="F125" s="333">
        <f>F126+F127+F129+F128</f>
        <v>36898.927899999995</v>
      </c>
      <c r="G125" s="333">
        <f>G126+G127+G128+G129</f>
        <v>-2313.9279000000015</v>
      </c>
      <c r="H125" s="337">
        <f>H126+H127+H128+H129</f>
        <v>33483.543599999997</v>
      </c>
      <c r="I125" s="4"/>
      <c r="J125" s="4"/>
      <c r="K125" s="134"/>
      <c r="L125" s="163"/>
      <c r="M125" s="163"/>
    </row>
    <row r="126" spans="2:13" s="22" customFormat="1" ht="14.1" customHeight="1" x14ac:dyDescent="0.3">
      <c r="B126" s="47"/>
      <c r="C126" s="295" t="s">
        <v>22</v>
      </c>
      <c r="D126" s="267">
        <v>9788</v>
      </c>
      <c r="E126" s="246">
        <v>200.40440000000001</v>
      </c>
      <c r="F126" s="246">
        <v>7780.9736000000003</v>
      </c>
      <c r="G126" s="246">
        <f t="shared" ref="G126:G129" si="4">D126-F126</f>
        <v>2007.0263999999997</v>
      </c>
      <c r="H126" s="248">
        <v>6248.7542999999996</v>
      </c>
      <c r="I126" s="48"/>
      <c r="J126" s="48"/>
      <c r="K126" s="134"/>
      <c r="L126" s="163"/>
      <c r="M126" s="163"/>
    </row>
    <row r="127" spans="2:13" s="22" customFormat="1" ht="14.1" customHeight="1" x14ac:dyDescent="0.3">
      <c r="B127" s="136"/>
      <c r="C127" s="295" t="s">
        <v>23</v>
      </c>
      <c r="D127" s="267">
        <v>8992</v>
      </c>
      <c r="E127" s="246">
        <v>66.922200000000004</v>
      </c>
      <c r="F127" s="246">
        <v>8871.9223000000002</v>
      </c>
      <c r="G127" s="246">
        <f t="shared" si="4"/>
        <v>120.07769999999982</v>
      </c>
      <c r="H127" s="248">
        <v>8772.1605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3">
      <c r="B128" s="136"/>
      <c r="C128" s="295" t="s">
        <v>24</v>
      </c>
      <c r="D128" s="267">
        <v>8957</v>
      </c>
      <c r="E128" s="246">
        <v>186.58070000000001</v>
      </c>
      <c r="F128" s="246">
        <v>11405.010200000001</v>
      </c>
      <c r="G128" s="246">
        <f t="shared" si="4"/>
        <v>-2448.0102000000006</v>
      </c>
      <c r="H128" s="248">
        <v>10241.858399999999</v>
      </c>
      <c r="I128" s="142"/>
      <c r="J128" s="142"/>
      <c r="K128" s="134"/>
      <c r="L128" s="163"/>
      <c r="M128" s="163"/>
    </row>
    <row r="129" spans="2:13" s="22" customFormat="1" ht="14.1" customHeight="1" x14ac:dyDescent="0.3">
      <c r="B129" s="136"/>
      <c r="C129" s="295" t="s">
        <v>25</v>
      </c>
      <c r="D129" s="267">
        <v>6848</v>
      </c>
      <c r="E129" s="246">
        <v>207.036</v>
      </c>
      <c r="F129" s="246">
        <v>8841.0218000000004</v>
      </c>
      <c r="G129" s="246">
        <f t="shared" si="4"/>
        <v>-1993.0218000000004</v>
      </c>
      <c r="H129" s="248">
        <v>8220.7703999999994</v>
      </c>
      <c r="I129" s="142"/>
      <c r="J129" s="142"/>
      <c r="K129" s="134"/>
      <c r="L129" s="163"/>
      <c r="M129" s="163"/>
    </row>
    <row r="130" spans="2:13" s="23" customFormat="1" ht="14.1" customHeight="1" x14ac:dyDescent="0.3">
      <c r="B130" s="20"/>
      <c r="C130" s="296" t="s">
        <v>18</v>
      </c>
      <c r="D130" s="253">
        <f>D131+D132</f>
        <v>5072</v>
      </c>
      <c r="E130" s="251">
        <f>E131</f>
        <v>0.14180000000000001</v>
      </c>
      <c r="F130" s="251">
        <f>F131</f>
        <v>3910.2791000000002</v>
      </c>
      <c r="G130" s="251">
        <f>D130-F130</f>
        <v>1161.7208999999998</v>
      </c>
      <c r="H130" s="260">
        <f>H131</f>
        <v>6072.9790999999996</v>
      </c>
      <c r="I130" s="41"/>
      <c r="J130" s="41"/>
      <c r="K130" s="134"/>
      <c r="L130" s="163"/>
      <c r="M130" s="163"/>
    </row>
    <row r="131" spans="2:13" ht="14.1" customHeight="1" x14ac:dyDescent="0.3">
      <c r="B131" s="9"/>
      <c r="C131" s="295" t="s">
        <v>44</v>
      </c>
      <c r="D131" s="329">
        <v>4572</v>
      </c>
      <c r="E131" s="334">
        <v>0.14180000000000001</v>
      </c>
      <c r="F131" s="334">
        <v>3910.2791000000002</v>
      </c>
      <c r="G131" s="334"/>
      <c r="H131" s="338">
        <v>6072.9790999999996</v>
      </c>
      <c r="I131" s="6"/>
      <c r="J131" s="124"/>
      <c r="K131" s="134"/>
      <c r="L131" s="163"/>
      <c r="M131" s="163"/>
    </row>
    <row r="132" spans="2:13" ht="14.1" customHeight="1" x14ac:dyDescent="0.3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" thickBot="1" x14ac:dyDescent="0.35">
      <c r="B133" s="9"/>
      <c r="C133" s="297" t="s">
        <v>65</v>
      </c>
      <c r="D133" s="286">
        <v>6456</v>
      </c>
      <c r="E133" s="287">
        <v>24.593399999999999</v>
      </c>
      <c r="F133" s="287">
        <v>6682.5520999999999</v>
      </c>
      <c r="G133" s="287">
        <f>D133-F133</f>
        <v>-226.55209999999988</v>
      </c>
      <c r="H133" s="298">
        <v>6028.1409999999996</v>
      </c>
      <c r="I133" s="6"/>
      <c r="J133" s="124"/>
      <c r="K133" s="134"/>
      <c r="L133" s="163"/>
      <c r="M133" s="163"/>
    </row>
    <row r="134" spans="2:13" s="73" customFormat="1" ht="15" thickBot="1" x14ac:dyDescent="0.35">
      <c r="B134" s="9"/>
      <c r="C134" s="299" t="s">
        <v>13</v>
      </c>
      <c r="D134" s="330">
        <v>250</v>
      </c>
      <c r="E134" s="335">
        <v>1</v>
      </c>
      <c r="F134" s="335">
        <v>104</v>
      </c>
      <c r="G134" s="335">
        <f>D134-F134</f>
        <v>146</v>
      </c>
      <c r="H134" s="339">
        <v>7</v>
      </c>
      <c r="I134" s="6"/>
      <c r="J134" s="124"/>
      <c r="K134" s="134"/>
      <c r="L134" s="163"/>
      <c r="M134" s="163"/>
    </row>
    <row r="135" spans="2:13" s="73" customFormat="1" ht="16.8" thickBot="1" x14ac:dyDescent="0.35">
      <c r="B135" s="9"/>
      <c r="C135" s="293" t="s">
        <v>73</v>
      </c>
      <c r="D135" s="242">
        <v>2000</v>
      </c>
      <c r="E135" s="247">
        <v>2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" thickBot="1" x14ac:dyDescent="0.35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294</v>
      </c>
      <c r="I136" s="40"/>
      <c r="J136" s="163"/>
      <c r="K136" s="134"/>
      <c r="L136" s="163"/>
      <c r="M136" s="163"/>
    </row>
    <row r="137" spans="2:13" s="73" customFormat="1" ht="15" thickBot="1" x14ac:dyDescent="0.35">
      <c r="B137" s="9"/>
      <c r="C137" s="233" t="s">
        <v>14</v>
      </c>
      <c r="D137" s="240"/>
      <c r="E137" s="261"/>
      <c r="F137" s="261">
        <v>266</v>
      </c>
      <c r="G137" s="261">
        <f>D137-F137</f>
        <v>-266</v>
      </c>
      <c r="H137" s="331">
        <v>-649</v>
      </c>
      <c r="I137" s="124"/>
      <c r="J137" s="124"/>
      <c r="K137" s="134"/>
      <c r="L137" s="163"/>
      <c r="M137" s="163"/>
    </row>
    <row r="138" spans="2:13" s="3" customFormat="1" ht="16.2" thickBot="1" x14ac:dyDescent="0.35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1638.5844999999999</v>
      </c>
      <c r="F138" s="214">
        <f>F119+F123+F124+F134+F135+F136+F137</f>
        <v>119668.20169999999</v>
      </c>
      <c r="G138" s="214">
        <f>G119+G123+G124+G134+G135+G136+G137</f>
        <v>4281.7983000000031</v>
      </c>
      <c r="H138" s="222">
        <f>H119+H123+H124+H134+H135+H136+H137</f>
        <v>115316.94229999998</v>
      </c>
      <c r="I138" s="108"/>
      <c r="J138" s="179"/>
      <c r="K138" s="134"/>
      <c r="L138" s="163"/>
      <c r="M138" s="163"/>
    </row>
    <row r="139" spans="2:13" s="3" customFormat="1" ht="14.25" customHeight="1" x14ac:dyDescent="0.3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3">
      <c r="B140" s="2"/>
      <c r="C140" s="216" t="s">
        <v>111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5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3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3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3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4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5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5">
      <c r="B147" s="125"/>
      <c r="C147" s="392" t="s">
        <v>2</v>
      </c>
      <c r="D147" s="393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3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3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5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2" thickBot="1" x14ac:dyDescent="0.35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3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3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3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5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" thickBot="1" x14ac:dyDescent="0.35">
      <c r="B156" s="125"/>
      <c r="C156" s="112" t="s">
        <v>19</v>
      </c>
      <c r="D156" s="119" t="s">
        <v>20</v>
      </c>
      <c r="E156" s="72" t="str">
        <f>F20</f>
        <v>LANDET KVANTUM UKE 49</v>
      </c>
      <c r="F156" s="72" t="str">
        <f>G20</f>
        <v>LANDET KVANTUM T.O.M UKE 49</v>
      </c>
      <c r="G156" s="72" t="str">
        <f>I20</f>
        <v>RESTKVOTER</v>
      </c>
      <c r="H156" s="95" t="str">
        <f>J20</f>
        <v>LANDET KVANTUM T.O.M. UKE 49 2015</v>
      </c>
      <c r="I156" s="124"/>
      <c r="J156" s="124"/>
      <c r="K156" s="126"/>
      <c r="L156" s="124"/>
      <c r="M156" s="124"/>
    </row>
    <row r="157" spans="1:13" ht="15" customHeight="1" thickBot="1" x14ac:dyDescent="0.35">
      <c r="B157" s="125"/>
      <c r="C157" s="117" t="s">
        <v>5</v>
      </c>
      <c r="D157" s="196">
        <v>17487</v>
      </c>
      <c r="E157" s="196">
        <v>11.752000000000001</v>
      </c>
      <c r="F157" s="196">
        <v>17782.205600000001</v>
      </c>
      <c r="G157" s="196">
        <f>D157-F157</f>
        <v>-295.20560000000114</v>
      </c>
      <c r="H157" s="234">
        <v>18940.357400000001</v>
      </c>
      <c r="I157" s="124"/>
      <c r="J157" s="124"/>
      <c r="K157" s="126"/>
      <c r="L157" s="124"/>
      <c r="M157" s="124"/>
    </row>
    <row r="158" spans="1:13" ht="15" customHeight="1" thickBot="1" x14ac:dyDescent="0.35">
      <c r="B158" s="125"/>
      <c r="C158" s="120" t="s">
        <v>45</v>
      </c>
      <c r="D158" s="196">
        <v>100</v>
      </c>
      <c r="E158" s="196"/>
      <c r="F158" s="196">
        <v>20</v>
      </c>
      <c r="G158" s="196">
        <f>D158-F158</f>
        <v>80</v>
      </c>
      <c r="H158" s="234">
        <v>1</v>
      </c>
      <c r="I158" s="124"/>
      <c r="J158" s="124"/>
      <c r="K158" s="126"/>
      <c r="L158" s="124"/>
      <c r="M158" s="124"/>
    </row>
    <row r="159" spans="1:13" ht="15" customHeight="1" thickBot="1" x14ac:dyDescent="0.35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5">
      <c r="A160" s="124"/>
      <c r="B160" s="125"/>
      <c r="C160" s="118" t="s">
        <v>57</v>
      </c>
      <c r="D160" s="198">
        <f>SUM(D157:D159)</f>
        <v>17600</v>
      </c>
      <c r="E160" s="198">
        <f>SUM(E157:E159)</f>
        <v>11.752000000000001</v>
      </c>
      <c r="F160" s="198">
        <f>SUM(F157:F159)</f>
        <v>17802.205600000001</v>
      </c>
      <c r="G160" s="198">
        <f>D160-F160</f>
        <v>-202.20560000000114</v>
      </c>
      <c r="H160" s="221">
        <f>SUM(H157:H159)</f>
        <v>18941.357400000001</v>
      </c>
      <c r="I160" s="124"/>
      <c r="J160" s="124"/>
      <c r="K160" s="126"/>
      <c r="L160" s="124"/>
      <c r="M160" s="124"/>
    </row>
    <row r="161" spans="1:13" ht="21" customHeight="1" thickBot="1" x14ac:dyDescent="0.35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4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3">
      <c r="B163" s="397" t="s">
        <v>1</v>
      </c>
      <c r="C163" s="398"/>
      <c r="D163" s="398"/>
      <c r="E163" s="398"/>
      <c r="F163" s="398"/>
      <c r="G163" s="398"/>
      <c r="H163" s="398"/>
      <c r="I163" s="398"/>
      <c r="J163" s="398"/>
      <c r="K163" s="399"/>
      <c r="L163" s="203"/>
      <c r="M163" s="203"/>
    </row>
    <row r="164" spans="1:13" ht="6" customHeight="1" thickBot="1" x14ac:dyDescent="0.35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5">
      <c r="B165" s="30"/>
      <c r="C165" s="392" t="s">
        <v>2</v>
      </c>
      <c r="D165" s="393"/>
      <c r="E165" s="392" t="s">
        <v>58</v>
      </c>
      <c r="F165" s="393"/>
      <c r="G165" s="392" t="s">
        <v>59</v>
      </c>
      <c r="H165" s="393"/>
      <c r="I165" s="86"/>
      <c r="J165" s="86"/>
      <c r="K165" s="32"/>
      <c r="L165" s="149"/>
      <c r="M165" s="149"/>
    </row>
    <row r="166" spans="1:13" ht="14.25" customHeight="1" x14ac:dyDescent="0.3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3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3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5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5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" customHeight="1" x14ac:dyDescent="0.3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" customHeight="1" x14ac:dyDescent="0.3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5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3">
      <c r="B174" s="394" t="s">
        <v>8</v>
      </c>
      <c r="C174" s="395"/>
      <c r="D174" s="395"/>
      <c r="E174" s="395"/>
      <c r="F174" s="395"/>
      <c r="G174" s="395"/>
      <c r="H174" s="395"/>
      <c r="I174" s="395"/>
      <c r="J174" s="395"/>
      <c r="K174" s="396"/>
      <c r="L174" s="203"/>
      <c r="M174" s="203"/>
    </row>
    <row r="175" spans="1:13" ht="4.5" customHeight="1" thickBot="1" x14ac:dyDescent="0.35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" thickBot="1" x14ac:dyDescent="0.35">
      <c r="A176" s="3"/>
      <c r="B176" s="30"/>
      <c r="C176" s="112" t="s">
        <v>19</v>
      </c>
      <c r="D176" s="323" t="s">
        <v>20</v>
      </c>
      <c r="E176" s="238" t="str">
        <f>F20</f>
        <v>LANDET KVANTUM UKE 49</v>
      </c>
      <c r="F176" s="72" t="str">
        <f>G20</f>
        <v>LANDET KVANTUM T.O.M UKE 49</v>
      </c>
      <c r="G176" s="72" t="str">
        <f>I20</f>
        <v>RESTKVOTER</v>
      </c>
      <c r="H176" s="95" t="str">
        <f>J20</f>
        <v>LANDET KVANTUM T.O.M. UKE 49 2015</v>
      </c>
      <c r="I176" s="76"/>
      <c r="J176" s="149"/>
      <c r="K176" s="32"/>
      <c r="L176" s="149"/>
      <c r="M176" s="149"/>
    </row>
    <row r="177" spans="1:13" ht="14.1" customHeight="1" x14ac:dyDescent="0.3">
      <c r="B177" s="52"/>
      <c r="C177" s="113" t="s">
        <v>16</v>
      </c>
      <c r="D177" s="243">
        <f>D178+D179+D180+D181</f>
        <v>20022</v>
      </c>
      <c r="E177" s="344">
        <f>E178+E179+E180+E181</f>
        <v>53.9178</v>
      </c>
      <c r="F177" s="344">
        <f>F178+F179+F180+F181</f>
        <v>24356.368900000001</v>
      </c>
      <c r="G177" s="344">
        <f>G178+G179+G180+G181</f>
        <v>-4334.3689000000004</v>
      </c>
      <c r="H177" s="349">
        <f>H178+H179+H180+H181</f>
        <v>26389.675799999997</v>
      </c>
      <c r="I177" s="83"/>
      <c r="J177" s="83"/>
      <c r="K177" s="60"/>
      <c r="L177" s="205"/>
      <c r="M177" s="205"/>
    </row>
    <row r="178" spans="1:13" ht="14.1" customHeight="1" x14ac:dyDescent="0.3">
      <c r="B178" s="52"/>
      <c r="C178" s="326" t="s">
        <v>12</v>
      </c>
      <c r="D178" s="319">
        <v>10966</v>
      </c>
      <c r="E178" s="342"/>
      <c r="F178" s="342">
        <v>14908.938200000001</v>
      </c>
      <c r="G178" s="342">
        <f t="shared" ref="G178:G183" si="5">D178-F178</f>
        <v>-3942.9382000000005</v>
      </c>
      <c r="H178" s="347">
        <v>15360.7925</v>
      </c>
      <c r="I178" s="83"/>
      <c r="J178" s="83"/>
      <c r="K178" s="60"/>
      <c r="L178" s="205"/>
      <c r="M178" s="205"/>
    </row>
    <row r="179" spans="1:13" ht="14.1" customHeight="1" x14ac:dyDescent="0.3">
      <c r="B179" s="52"/>
      <c r="C179" s="114" t="s">
        <v>11</v>
      </c>
      <c r="D179" s="319">
        <v>2854</v>
      </c>
      <c r="E179" s="342">
        <v>38.07</v>
      </c>
      <c r="F179" s="342">
        <v>2079.6896999999999</v>
      </c>
      <c r="G179" s="342">
        <f t="shared" si="5"/>
        <v>774.3103000000001</v>
      </c>
      <c r="H179" s="347">
        <v>2948.5500999999999</v>
      </c>
      <c r="I179" s="83"/>
      <c r="J179" s="83"/>
      <c r="K179" s="60"/>
      <c r="L179" s="205"/>
      <c r="M179" s="205"/>
    </row>
    <row r="180" spans="1:13" ht="14.1" customHeight="1" x14ac:dyDescent="0.3">
      <c r="B180" s="52"/>
      <c r="C180" s="114" t="s">
        <v>51</v>
      </c>
      <c r="D180" s="319">
        <v>1426</v>
      </c>
      <c r="E180" s="342">
        <v>14.285600000000001</v>
      </c>
      <c r="F180" s="342">
        <v>2754.0043000000001</v>
      </c>
      <c r="G180" s="342">
        <f t="shared" si="5"/>
        <v>-1328.0043000000001</v>
      </c>
      <c r="H180" s="347">
        <v>3948.0428000000002</v>
      </c>
      <c r="I180" s="83"/>
      <c r="J180" s="83"/>
      <c r="K180" s="60"/>
      <c r="L180" s="205"/>
      <c r="M180" s="205"/>
    </row>
    <row r="181" spans="1:13" ht="14.1" customHeight="1" x14ac:dyDescent="0.3">
      <c r="B181" s="52"/>
      <c r="C181" s="114" t="s">
        <v>50</v>
      </c>
      <c r="D181" s="319">
        <v>4776</v>
      </c>
      <c r="E181" s="342">
        <v>1.5622</v>
      </c>
      <c r="F181" s="342">
        <v>4613.7367000000004</v>
      </c>
      <c r="G181" s="342">
        <f t="shared" si="5"/>
        <v>162.26329999999962</v>
      </c>
      <c r="H181" s="347">
        <v>4132.2903999999999</v>
      </c>
      <c r="I181" s="83"/>
      <c r="J181" s="83"/>
      <c r="K181" s="60"/>
      <c r="L181" s="205"/>
      <c r="M181" s="205"/>
    </row>
    <row r="182" spans="1:13" ht="14.1" customHeight="1" thickBot="1" x14ac:dyDescent="0.35">
      <c r="B182" s="52"/>
      <c r="C182" s="115" t="s">
        <v>42</v>
      </c>
      <c r="D182" s="244">
        <v>5500</v>
      </c>
      <c r="E182" s="343">
        <v>0.623</v>
      </c>
      <c r="F182" s="343">
        <v>2333.8474000000001</v>
      </c>
      <c r="G182" s="343">
        <f t="shared" si="5"/>
        <v>3166.1525999999999</v>
      </c>
      <c r="H182" s="348">
        <v>4201.6342000000004</v>
      </c>
      <c r="I182" s="83"/>
      <c r="J182" s="83"/>
      <c r="K182" s="60"/>
      <c r="L182" s="205"/>
      <c r="M182" s="205"/>
    </row>
    <row r="183" spans="1:13" ht="14.1" customHeight="1" x14ac:dyDescent="0.3">
      <c r="B183" s="52"/>
      <c r="C183" s="113" t="s">
        <v>17</v>
      </c>
      <c r="D183" s="243">
        <v>8000</v>
      </c>
      <c r="E183" s="344">
        <v>43.514800000000001</v>
      </c>
      <c r="F183" s="344">
        <v>4322.7757000000001</v>
      </c>
      <c r="G183" s="344">
        <f t="shared" si="5"/>
        <v>3677.2242999999999</v>
      </c>
      <c r="H183" s="349">
        <v>4948.3284999999996</v>
      </c>
      <c r="I183" s="83"/>
      <c r="J183" s="83"/>
      <c r="K183" s="60"/>
      <c r="L183" s="205"/>
      <c r="M183" s="205"/>
    </row>
    <row r="184" spans="1:13" ht="14.1" customHeight="1" x14ac:dyDescent="0.3">
      <c r="B184" s="52"/>
      <c r="C184" s="114" t="s">
        <v>33</v>
      </c>
      <c r="D184" s="319"/>
      <c r="E184" s="342"/>
      <c r="F184" s="342">
        <v>1122.2678000000001</v>
      </c>
      <c r="G184" s="342"/>
      <c r="H184" s="347">
        <v>2199.5127000000002</v>
      </c>
      <c r="I184" s="83"/>
      <c r="J184" s="83"/>
      <c r="K184" s="60"/>
      <c r="L184" s="205"/>
      <c r="M184" s="205"/>
    </row>
    <row r="185" spans="1:13" ht="14.1" customHeight="1" thickBot="1" x14ac:dyDescent="0.35">
      <c r="B185" s="52"/>
      <c r="C185" s="116" t="s">
        <v>52</v>
      </c>
      <c r="D185" s="245"/>
      <c r="E185" s="345">
        <f>E183-E184</f>
        <v>43.514800000000001</v>
      </c>
      <c r="F185" s="345">
        <f>F183-F184</f>
        <v>3200.5079000000001</v>
      </c>
      <c r="G185" s="345"/>
      <c r="H185" s="350">
        <f>H183-H184</f>
        <v>2748.8157999999994</v>
      </c>
      <c r="I185" s="86"/>
      <c r="J185" s="86"/>
      <c r="K185" s="60"/>
      <c r="L185" s="205"/>
      <c r="M185" s="205"/>
    </row>
    <row r="186" spans="1:13" ht="14.1" customHeight="1" thickBot="1" x14ac:dyDescent="0.35">
      <c r="B186" s="52"/>
      <c r="C186" s="117" t="s">
        <v>13</v>
      </c>
      <c r="D186" s="320">
        <v>10</v>
      </c>
      <c r="E186" s="346">
        <v>9.7199999999999995E-2</v>
      </c>
      <c r="F186" s="346">
        <v>1.5959000000000001</v>
      </c>
      <c r="G186" s="346">
        <f>D186-F186</f>
        <v>8.4040999999999997</v>
      </c>
      <c r="H186" s="351">
        <v>3.9493999999999998</v>
      </c>
      <c r="I186" s="83"/>
      <c r="J186" s="83"/>
      <c r="K186" s="60"/>
      <c r="L186" s="205"/>
      <c r="M186" s="205"/>
    </row>
    <row r="187" spans="1:13" ht="14.1" customHeight="1" thickBot="1" x14ac:dyDescent="0.35">
      <c r="B187" s="52"/>
      <c r="C187" s="115" t="s">
        <v>53</v>
      </c>
      <c r="D187" s="244"/>
      <c r="E187" s="343">
        <v>1</v>
      </c>
      <c r="F187" s="343">
        <v>124</v>
      </c>
      <c r="G187" s="343">
        <f>D187-F187</f>
        <v>-124</v>
      </c>
      <c r="H187" s="348">
        <v>97</v>
      </c>
      <c r="I187" s="83"/>
      <c r="J187" s="83"/>
      <c r="K187" s="60"/>
      <c r="L187" s="205"/>
      <c r="M187" s="205"/>
    </row>
    <row r="188" spans="1:13" ht="16.2" thickBot="1" x14ac:dyDescent="0.35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99.152799999999999</v>
      </c>
      <c r="F188" s="214">
        <f>F177+F182+F183+F186+F187</f>
        <v>31138.587899999999</v>
      </c>
      <c r="G188" s="214">
        <f>G177+G182+G183+G186+G187</f>
        <v>2393.4120999999996</v>
      </c>
      <c r="H188" s="211">
        <f>H177+H182+H183+H186+H187</f>
        <v>35640.587899999999</v>
      </c>
      <c r="I188" s="190"/>
      <c r="J188" s="190"/>
      <c r="K188" s="60"/>
      <c r="L188" s="205"/>
      <c r="M188" s="205"/>
    </row>
    <row r="189" spans="1:13" ht="14.1" customHeight="1" x14ac:dyDescent="0.3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5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3"/>
    <row r="192" spans="1:13" s="42" customFormat="1" ht="17.100000000000001" customHeight="1" thickBot="1" x14ac:dyDescent="0.35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3">
      <c r="B193" s="397" t="s">
        <v>1</v>
      </c>
      <c r="C193" s="398"/>
      <c r="D193" s="398"/>
      <c r="E193" s="398"/>
      <c r="F193" s="398"/>
      <c r="G193" s="398"/>
      <c r="H193" s="398"/>
      <c r="I193" s="398"/>
      <c r="J193" s="398"/>
      <c r="K193" s="399"/>
      <c r="L193" s="203"/>
      <c r="M193" s="203"/>
    </row>
    <row r="194" spans="2:13" ht="6" customHeight="1" thickBot="1" x14ac:dyDescent="0.35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5">
      <c r="B195" s="75"/>
      <c r="C195" s="392" t="s">
        <v>2</v>
      </c>
      <c r="D195" s="393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3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3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5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5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3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3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5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3">
      <c r="B203" s="394" t="s">
        <v>8</v>
      </c>
      <c r="C203" s="395"/>
      <c r="D203" s="395"/>
      <c r="E203" s="395"/>
      <c r="F203" s="395"/>
      <c r="G203" s="395"/>
      <c r="H203" s="395"/>
      <c r="I203" s="395"/>
      <c r="J203" s="395"/>
      <c r="K203" s="396"/>
      <c r="L203" s="203"/>
      <c r="M203" s="203"/>
    </row>
    <row r="204" spans="2:13" ht="6" customHeight="1" thickBot="1" x14ac:dyDescent="0.35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5">
      <c r="B205" s="85"/>
      <c r="C205" s="112" t="s">
        <v>19</v>
      </c>
      <c r="D205" s="119" t="s">
        <v>20</v>
      </c>
      <c r="E205" s="72" t="str">
        <f>F20</f>
        <v>LANDET KVANTUM UKE 49</v>
      </c>
      <c r="F205" s="72" t="str">
        <f>G20</f>
        <v>LANDET KVANTUM T.O.M UKE 49</v>
      </c>
      <c r="G205" s="72" t="str">
        <f>I20</f>
        <v>RESTKVOTER</v>
      </c>
      <c r="H205" s="95" t="str">
        <f>J20</f>
        <v>LANDET KVANTUM T.O.M. UKE 49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5">
      <c r="B206" s="97"/>
      <c r="C206" s="117" t="s">
        <v>56</v>
      </c>
      <c r="D206" s="196"/>
      <c r="E206" s="196">
        <v>5.1542000000000003</v>
      </c>
      <c r="F206" s="196">
        <v>1253.4792</v>
      </c>
      <c r="G206" s="196"/>
      <c r="H206" s="234">
        <v>1375.9088999999999</v>
      </c>
      <c r="I206" s="98"/>
      <c r="J206" s="169"/>
      <c r="K206" s="99"/>
      <c r="L206" s="103"/>
      <c r="M206" s="103"/>
    </row>
    <row r="207" spans="2:13" ht="14.1" customHeight="1" thickBot="1" x14ac:dyDescent="0.35">
      <c r="B207" s="85"/>
      <c r="C207" s="120" t="s">
        <v>49</v>
      </c>
      <c r="D207" s="196"/>
      <c r="E207" s="196">
        <v>20.900600000000001</v>
      </c>
      <c r="F207" s="196">
        <v>4102.8819000000003</v>
      </c>
      <c r="G207" s="196"/>
      <c r="H207" s="234">
        <v>3750.134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5">
      <c r="B208" s="97"/>
      <c r="C208" s="115" t="s">
        <v>40</v>
      </c>
      <c r="D208" s="197"/>
      <c r="E208" s="197"/>
      <c r="F208" s="197">
        <v>0.14749999999999999</v>
      </c>
      <c r="G208" s="197"/>
      <c r="H208" s="235">
        <v>7.3548999999999998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5">
      <c r="B209" s="92"/>
      <c r="C209" s="115" t="s">
        <v>61</v>
      </c>
      <c r="D209" s="197"/>
      <c r="E209" s="197">
        <v>1</v>
      </c>
      <c r="F209" s="197">
        <v>72</v>
      </c>
      <c r="G209" s="197"/>
      <c r="H209" s="235">
        <v>39</v>
      </c>
      <c r="I209" s="93"/>
      <c r="J209" s="93"/>
      <c r="K209" s="94"/>
      <c r="L209" s="206"/>
      <c r="M209" s="206"/>
    </row>
    <row r="210" spans="2:13" ht="16.2" thickBot="1" x14ac:dyDescent="0.35">
      <c r="B210" s="85"/>
      <c r="C210" s="118" t="s">
        <v>57</v>
      </c>
      <c r="D210" s="198">
        <v>6025</v>
      </c>
      <c r="E210" s="198">
        <f>SUM(E206:E209)</f>
        <v>27.0548</v>
      </c>
      <c r="F210" s="198">
        <f>SUM(F206:F209)</f>
        <v>5428.5086000000001</v>
      </c>
      <c r="G210" s="198">
        <f>D210-F210</f>
        <v>596.49139999999989</v>
      </c>
      <c r="H210" s="221">
        <f>H206+H207+H208+H209</f>
        <v>5172.3978000000006</v>
      </c>
      <c r="I210" s="83"/>
      <c r="J210" s="83"/>
      <c r="K210" s="74"/>
      <c r="L210" s="124"/>
      <c r="M210" s="124"/>
    </row>
    <row r="211" spans="2:13" s="73" customFormat="1" ht="9" customHeight="1" x14ac:dyDescent="0.3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5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3"/>
    <row r="214" spans="2:13" ht="14.1" hidden="1" customHeight="1" x14ac:dyDescent="0.3"/>
    <row r="215" spans="2:13" ht="14.1" hidden="1" customHeight="1" x14ac:dyDescent="0.3"/>
    <row r="216" spans="2:13" ht="14.1" hidden="1" customHeight="1" x14ac:dyDescent="0.3">
      <c r="G216" s="67"/>
    </row>
    <row r="217" spans="2:13" ht="14.1" hidden="1" customHeight="1" x14ac:dyDescent="0.3">
      <c r="F217" s="67"/>
    </row>
    <row r="218" spans="2:13" ht="14.1" hidden="1" customHeight="1" x14ac:dyDescent="0.3"/>
    <row r="219" spans="2:13" ht="14.1" hidden="1" customHeight="1" x14ac:dyDescent="0.3"/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5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2"/>
  <headerFooter alignWithMargins="0">
    <oddHeader xml:space="preserve">&amp;LForeløpig statistikk&amp;C&amp;"-,Fet"&amp;12Pr. uke 49
&amp;"-,Normal"&amp;11(iht. motatte landings- og sluttsedler fra fiskesalgslagene; alle tallstørrelser i hele tonn)&amp;R13.12.2016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UKE_49_2016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2016-11-08T10:08:54Z</cp:lastPrinted>
  <dcterms:created xsi:type="dcterms:W3CDTF">2011-07-06T12:13:20Z</dcterms:created>
  <dcterms:modified xsi:type="dcterms:W3CDTF">2016-12-13T09:48:33Z</dcterms:modified>
</cp:coreProperties>
</file>