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7\UKE 38\"/>
    </mc:Choice>
  </mc:AlternateContent>
  <bookViews>
    <workbookView xWindow="0" yWindow="0" windowWidth="23040" windowHeight="11052" tabRatio="413"/>
  </bookViews>
  <sheets>
    <sheet name="UKE_38_2017" sheetId="1" r:id="rId1"/>
  </sheets>
  <definedNames>
    <definedName name="Z_14D440E4_F18A_4F78_9989_38C1B133222D_.wvu.Cols" localSheetId="0" hidden="1">UKE_38_2017!#REF!</definedName>
    <definedName name="Z_14D440E4_F18A_4F78_9989_38C1B133222D_.wvu.PrintArea" localSheetId="0" hidden="1">UKE_38_2017!$B$1:$M$214</definedName>
    <definedName name="Z_14D440E4_F18A_4F78_9989_38C1B133222D_.wvu.Rows" localSheetId="0" hidden="1">UKE_38_2017!$326:$1048576,UKE_38_2017!$215:$325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J32" i="1" l="1"/>
  <c r="F25" i="1"/>
  <c r="G30" i="1" l="1"/>
  <c r="I30" i="1" s="1"/>
  <c r="G34" i="1"/>
  <c r="I34" i="1" s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H119" i="1" s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<sst xmlns="http://schemas.openxmlformats.org/spreadsheetml/2006/main" count="226" uniqueCount="114">
  <si>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</si>
  <si>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</si>
  <si>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</si>
  <si>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</si>
  <si>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</si>
  <si>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</si>
  <si>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</si>
  <si>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</si>
  <si>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</si>
  <si>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</si>
  <si>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</si>
  <si>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</si>
  <si>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</si>
  <si>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</si>
  <si>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</si>
  <si>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</si>
  <si>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</si>
  <si>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</si>
  <si>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</si>
  <si>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</si>
  <si>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</si>
  <si>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</si>
  <si>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</si>
  <si>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</si>
  <si>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</si>
  <si>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</si>
  <si>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</si>
  <si>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</si>
  <si>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</si>
  <si>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</si>
  <si>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</si>
  <si>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</si>
  <si>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</si>
  <si>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</si>
  <si>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</si>
  <si>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</si>
  <si>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</si>
  <si>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</si>
  <si>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</si>
  <si>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</si>
  <si>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</si>
  <si>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</si>
  <si>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</si>
  <si>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</si>
  <si>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</si>
  <si>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</si>
  <si>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</si>
  <si>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</si>
  <si>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</si>
  <si>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</si>
  <si>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</si>
  <si>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</si>
  <si>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</si>
  <si>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</si>
  <si>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</si>
  <si>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</si>
  <si>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</si>
  <si>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</si>
  <si>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</si>
  <si>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</si>
  <si>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</si>
  <si>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</si>
  <si>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</si>
  <si>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</si>
  <si>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</si>
  <si>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</si>
  <si>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</si>
  <si>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</si>
  <si>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</si>
  <si>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</si>
  <si>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</si>
  <si>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</si>
  <si>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</si>
  <si>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</si>
  <si>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</si>
  <si>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</si>
  <si>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</si>
  <si>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</si>
  <si>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</si>
  <si>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</si>
  <si>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</si>
  <si>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</si>
  <si>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</si>
  <si>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</si>
  <si>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</si>
  <si>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</si>
  <si>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</si>
  <si>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</si>
  <si>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</si>
  <si>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</si>
  <si>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</si>
  <si>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</si>
  <si>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</si>
  <si>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</si>
  <si>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</si>
  <si>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</si>
  <si>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</si>
  <si>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</si>
  <si>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</si>
  <si>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</si>
  <si>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</si>
  <si>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</si>
  <si>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</si>
  <si>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</si>
  <si>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</si>
  <si>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</si>
  <si>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</si>
  <si>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</si>
  <si>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t>LANDET KVANTUM UKE 38</t>
  </si>
  <si>
    <t>LANDET KVANTUM T.O.M UKE 38</t>
  </si>
  <si>
    <t>LANDET KVANTUM T.O.M. UKE 38 2016</t>
  </si>
  <si>
    <r>
      <t xml:space="preserve">3 </t>
    </r>
    <r>
      <rPr>
        <sz val="9"/>
        <color theme="1"/>
        <rFont val="Calibri"/>
        <family val="2"/>
      </rPr>
      <t>Registrert rekreasjonsfiske utgjør 1050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</si>
  <si>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47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</si>
  <si>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386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</si>
</sst>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topLeftCell="A17" zoomScale="90" zoomScaleNormal="115" zoomScalePageLayoutView="90" workbookViewId="0">
      <selection activeCell="I23" sqref="I23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1" customWidth="1"/>
    <col min="10" max="10" width="17.8867187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15" t="s">
        <v>88</v>
      </c>
      <c r="C2" s="416"/>
      <c r="D2" s="416"/>
      <c r="E2" s="416"/>
      <c r="F2" s="416"/>
      <c r="G2" s="416"/>
      <c r="H2" s="416"/>
      <c r="I2" s="416"/>
      <c r="J2" s="416"/>
      <c r="K2" s="417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18"/>
      <c r="C7" s="419"/>
      <c r="D7" s="419"/>
      <c r="E7" s="419"/>
      <c r="F7" s="419"/>
      <c r="G7" s="419"/>
      <c r="H7" s="419"/>
      <c r="I7" s="419"/>
      <c r="J7" s="419"/>
      <c r="K7" s="420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3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5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108</v>
      </c>
      <c r="G20" s="337" t="s">
        <v>109</v>
      </c>
      <c r="H20" s="337" t="s">
        <v>84</v>
      </c>
      <c r="I20" s="337" t="s">
        <v>72</v>
      </c>
      <c r="J20" s="338" t="s">
        <v>110</v>
      </c>
      <c r="K20" s="117"/>
      <c r="L20" s="4"/>
      <c r="M20" s="4"/>
    </row>
    <row r="21" spans="1:13" ht="14.1" customHeight="1" x14ac:dyDescent="0.3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1146.1596</v>
      </c>
      <c r="G21" s="339">
        <f>G22+G23</f>
        <v>85774.706299999991</v>
      </c>
      <c r="H21" s="339"/>
      <c r="I21" s="339">
        <f>I23+I22</f>
        <v>45134.293700000009</v>
      </c>
      <c r="J21" s="340">
        <f>J23+J22</f>
        <v>82896.93819999999</v>
      </c>
      <c r="K21" s="129"/>
      <c r="L21" s="158"/>
      <c r="M21" s="158"/>
    </row>
    <row r="22" spans="1:13" ht="14.1" customHeight="1" x14ac:dyDescent="0.3">
      <c r="B22" s="120"/>
      <c r="C22" s="266" t="s">
        <v>12</v>
      </c>
      <c r="D22" s="322">
        <v>129040</v>
      </c>
      <c r="E22" s="341">
        <v>130159</v>
      </c>
      <c r="F22" s="341">
        <v>1113.4626000000001</v>
      </c>
      <c r="G22" s="341">
        <v>85239.045199999993</v>
      </c>
      <c r="H22" s="341"/>
      <c r="I22" s="341">
        <f>E22-G22</f>
        <v>44919.954800000007</v>
      </c>
      <c r="J22" s="342">
        <v>81999.731799999994</v>
      </c>
      <c r="K22" s="129"/>
      <c r="L22" s="158"/>
      <c r="M22" s="158"/>
    </row>
    <row r="23" spans="1:13" ht="14.1" customHeight="1" thickBot="1" x14ac:dyDescent="0.35">
      <c r="B23" s="120"/>
      <c r="C23" s="267" t="s">
        <v>11</v>
      </c>
      <c r="D23" s="335">
        <v>750</v>
      </c>
      <c r="E23" s="343">
        <v>750</v>
      </c>
      <c r="F23" s="343">
        <v>32.697000000000003</v>
      </c>
      <c r="G23" s="343">
        <v>535.66110000000003</v>
      </c>
      <c r="H23" s="343"/>
      <c r="I23" s="341">
        <f>E23-G23</f>
        <v>214.33889999999997</v>
      </c>
      <c r="J23" s="342">
        <v>897.20640000000003</v>
      </c>
      <c r="K23" s="129"/>
      <c r="L23" s="158"/>
      <c r="M23" s="158"/>
    </row>
    <row r="24" spans="1:13" ht="14.1" customHeight="1" x14ac:dyDescent="0.3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854.4846</v>
      </c>
      <c r="G24" s="339">
        <f>G25+G31+G32</f>
        <v>243152.22815000001</v>
      </c>
      <c r="H24" s="339"/>
      <c r="I24" s="339">
        <f>I25+I31+I32</f>
        <v>25777.771849999997</v>
      </c>
      <c r="J24" s="340">
        <f>J25+J31+J32</f>
        <v>234169.63525000002</v>
      </c>
      <c r="K24" s="129"/>
      <c r="L24" s="158"/>
      <c r="M24" s="158"/>
    </row>
    <row r="25" spans="1:13" ht="15" customHeight="1" x14ac:dyDescent="0.3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495.99009999999998</v>
      </c>
      <c r="G25" s="345">
        <f>G26+G27+G28+G29</f>
        <v>195136.14515</v>
      </c>
      <c r="H25" s="345"/>
      <c r="I25" s="345">
        <f>I26+I27+I28+I29+I30</f>
        <v>17024.854849999996</v>
      </c>
      <c r="J25" s="346">
        <f>J26+J27+J28+J29+J30</f>
        <v>185355.11535000001</v>
      </c>
      <c r="K25" s="129"/>
      <c r="L25" s="158"/>
      <c r="M25" s="158"/>
    </row>
    <row r="26" spans="1:13" ht="14.1" customHeight="1" x14ac:dyDescent="0.3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122.2299</v>
      </c>
      <c r="G26" s="347">
        <v>49109.021500000003</v>
      </c>
      <c r="H26" s="347">
        <v>1444</v>
      </c>
      <c r="I26" s="347">
        <f>E26-G26+H26</f>
        <v>5395.9784999999974</v>
      </c>
      <c r="J26" s="348">
        <v>48108.298799999997</v>
      </c>
      <c r="K26" s="129"/>
      <c r="L26" s="158"/>
      <c r="M26" s="158"/>
    </row>
    <row r="27" spans="1:13" ht="14.1" customHeight="1" x14ac:dyDescent="0.3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183.87119999999999</v>
      </c>
      <c r="G27" s="347">
        <v>51940.2327</v>
      </c>
      <c r="H27" s="347">
        <v>1796</v>
      </c>
      <c r="I27" s="347">
        <f>E27-G27+H27</f>
        <v>2342.7672999999995</v>
      </c>
      <c r="J27" s="348">
        <v>49929.832399999999</v>
      </c>
      <c r="K27" s="129"/>
      <c r="L27" s="158"/>
      <c r="M27" s="158"/>
    </row>
    <row r="28" spans="1:13" ht="14.1" customHeight="1" x14ac:dyDescent="0.3">
      <c r="A28" s="22"/>
      <c r="B28" s="131"/>
      <c r="C28" s="271" t="s">
        <v>69</v>
      </c>
      <c r="D28" s="324">
        <v>51454</v>
      </c>
      <c r="E28" s="347">
        <v>55564</v>
      </c>
      <c r="F28" s="347">
        <v>159.38589999999999</v>
      </c>
      <c r="G28" s="347">
        <v>57221.879500000003</v>
      </c>
      <c r="H28" s="347">
        <v>3688</v>
      </c>
      <c r="I28" s="347">
        <f>E28-G28+H28</f>
        <v>2030.1204999999973</v>
      </c>
      <c r="J28" s="348">
        <v>50886.351150000002</v>
      </c>
      <c r="K28" s="129"/>
      <c r="L28" s="158"/>
      <c r="M28" s="158"/>
    </row>
    <row r="29" spans="1:13" ht="14.1" customHeight="1" x14ac:dyDescent="0.3">
      <c r="A29" s="22"/>
      <c r="B29" s="131"/>
      <c r="C29" s="271" t="s">
        <v>25</v>
      </c>
      <c r="D29" s="324">
        <v>34409</v>
      </c>
      <c r="E29" s="347">
        <v>33849</v>
      </c>
      <c r="F29" s="347">
        <v>30.5031</v>
      </c>
      <c r="G29" s="347">
        <v>36865.011449999998</v>
      </c>
      <c r="H29" s="347">
        <v>2254</v>
      </c>
      <c r="I29" s="347">
        <f>E29-G29+H29</f>
        <v>-762.01144999999815</v>
      </c>
      <c r="J29" s="348">
        <v>36430.633000000002</v>
      </c>
      <c r="K29" s="129"/>
      <c r="L29" s="158"/>
      <c r="M29" s="158"/>
    </row>
    <row r="30" spans="1:13" ht="14.1" customHeight="1" x14ac:dyDescent="0.3">
      <c r="A30" s="22"/>
      <c r="B30" s="131"/>
      <c r="C30" s="271" t="s">
        <v>65</v>
      </c>
      <c r="D30" s="324">
        <v>17200</v>
      </c>
      <c r="E30" s="347">
        <v>17200</v>
      </c>
      <c r="F30" s="347">
        <v>285</v>
      </c>
      <c r="G30" s="347">
        <f>SUM(H26:H29)</f>
        <v>9182</v>
      </c>
      <c r="H30" s="347"/>
      <c r="I30" s="347">
        <f>E30-G30</f>
        <v>8018</v>
      </c>
      <c r="J30" s="346"/>
      <c r="K30" s="129"/>
      <c r="L30" s="158"/>
      <c r="M30" s="158"/>
    </row>
    <row r="31" spans="1:13" ht="14.1" customHeight="1" x14ac:dyDescent="0.3">
      <c r="A31" s="23"/>
      <c r="B31" s="130"/>
      <c r="C31" s="272" t="s">
        <v>18</v>
      </c>
      <c r="D31" s="323">
        <v>33756</v>
      </c>
      <c r="E31" s="345">
        <v>34484</v>
      </c>
      <c r="F31" s="345">
        <v>301.85449999999997</v>
      </c>
      <c r="G31" s="345">
        <v>21755.133699999998</v>
      </c>
      <c r="H31" s="347"/>
      <c r="I31" s="345">
        <f t="shared" ref="I31" si="0">E31-G31</f>
        <v>12728.866300000002</v>
      </c>
      <c r="J31" s="346">
        <v>18533.1669</v>
      </c>
      <c r="K31" s="129"/>
      <c r="L31" s="158"/>
      <c r="M31" s="158"/>
    </row>
    <row r="32" spans="1:13" ht="14.1" customHeight="1" x14ac:dyDescent="0.3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56.64</v>
      </c>
      <c r="G32" s="345">
        <f>G33</f>
        <v>26260.9493</v>
      </c>
      <c r="H32" s="347"/>
      <c r="I32" s="345">
        <f>I33+I34</f>
        <v>-3975.9493000000002</v>
      </c>
      <c r="J32" s="346">
        <f>J33</f>
        <v>30281.352999999999</v>
      </c>
      <c r="K32" s="129"/>
      <c r="L32" s="158"/>
      <c r="M32" s="158"/>
    </row>
    <row r="33" spans="1:13" ht="14.1" customHeight="1" x14ac:dyDescent="0.3">
      <c r="A33" s="22"/>
      <c r="B33" s="131"/>
      <c r="C33" s="271" t="s">
        <v>10</v>
      </c>
      <c r="D33" s="324">
        <v>22944</v>
      </c>
      <c r="E33" s="347">
        <v>20185</v>
      </c>
      <c r="F33" s="347">
        <f>64.64-F37</f>
        <v>56.64</v>
      </c>
      <c r="G33" s="347">
        <f>29743.9493-G37</f>
        <v>26260.9493</v>
      </c>
      <c r="H33" s="347">
        <v>868</v>
      </c>
      <c r="I33" s="347">
        <f>E33-G33+H33</f>
        <v>-5207.9493000000002</v>
      </c>
      <c r="J33" s="348">
        <v>30281.352999999999</v>
      </c>
      <c r="K33" s="129"/>
      <c r="L33" s="158"/>
      <c r="M33" s="158"/>
    </row>
    <row r="34" spans="1:13" ht="14.1" customHeight="1" thickBot="1" x14ac:dyDescent="0.35">
      <c r="A34" s="22"/>
      <c r="B34" s="131"/>
      <c r="C34" s="349" t="s">
        <v>67</v>
      </c>
      <c r="D34" s="325">
        <v>2100</v>
      </c>
      <c r="E34" s="350">
        <v>2100</v>
      </c>
      <c r="F34" s="350">
        <v>40</v>
      </c>
      <c r="G34" s="350">
        <f>H33</f>
        <v>868</v>
      </c>
      <c r="H34" s="350"/>
      <c r="I34" s="350">
        <f>E34-G34</f>
        <v>1232</v>
      </c>
      <c r="J34" s="351"/>
      <c r="K34" s="129"/>
      <c r="L34" s="158"/>
      <c r="M34" s="158"/>
    </row>
    <row r="35" spans="1:13" ht="15.75" customHeight="1" thickBot="1" x14ac:dyDescent="0.35">
      <c r="B35" s="120"/>
      <c r="C35" s="175" t="s">
        <v>93</v>
      </c>
      <c r="D35" s="397">
        <v>4000</v>
      </c>
      <c r="E35" s="352">
        <v>4000</v>
      </c>
      <c r="F35" s="352"/>
      <c r="G35" s="352">
        <v>2841.59645</v>
      </c>
      <c r="H35" s="352"/>
      <c r="I35" s="381">
        <f>E35-G35</f>
        <v>1158.40355</v>
      </c>
      <c r="J35" s="382">
        <v>3288.7640500000002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6">
        <v>687</v>
      </c>
      <c r="E36" s="327">
        <v>687</v>
      </c>
      <c r="F36" s="352">
        <v>0.29249999999999998</v>
      </c>
      <c r="G36" s="352">
        <v>410.22410000000002</v>
      </c>
      <c r="H36" s="327"/>
      <c r="I36" s="381">
        <f>E36-G36</f>
        <v>276.77589999999998</v>
      </c>
      <c r="J36" s="413">
        <v>386.75599999999997</v>
      </c>
      <c r="K36" s="129"/>
      <c r="L36" s="158"/>
      <c r="M36" s="158"/>
    </row>
    <row r="37" spans="1:13" ht="17.25" customHeight="1" thickBot="1" x14ac:dyDescent="0.35">
      <c r="B37" s="120"/>
      <c r="C37" s="175" t="s">
        <v>94</v>
      </c>
      <c r="D37" s="326">
        <v>3000</v>
      </c>
      <c r="E37" s="327">
        <v>3000</v>
      </c>
      <c r="F37" s="327">
        <v>8</v>
      </c>
      <c r="G37" s="327">
        <v>3483</v>
      </c>
      <c r="H37" s="380"/>
      <c r="I37" s="381">
        <f>E37-G37</f>
        <v>-483</v>
      </c>
      <c r="J37" s="413"/>
      <c r="K37" s="129"/>
      <c r="L37" s="158"/>
      <c r="M37" s="158"/>
    </row>
    <row r="38" spans="1:13" ht="17.25" customHeight="1" thickBot="1" x14ac:dyDescent="0.35">
      <c r="B38" s="120"/>
      <c r="C38" s="175" t="s">
        <v>76</v>
      </c>
      <c r="D38" s="326">
        <v>7000</v>
      </c>
      <c r="E38" s="327">
        <v>7000</v>
      </c>
      <c r="F38" s="327">
        <v>3.8203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5">
      <c r="B39" s="120"/>
      <c r="C39" s="153" t="s">
        <v>14</v>
      </c>
      <c r="D39" s="326"/>
      <c r="E39" s="327"/>
      <c r="F39" s="327"/>
      <c r="G39" s="327">
        <v>35</v>
      </c>
      <c r="H39" s="327"/>
      <c r="I39" s="381">
        <f t="shared" si="1"/>
        <v>-35</v>
      </c>
      <c r="J39" s="413">
        <v>26</v>
      </c>
      <c r="K39" s="129"/>
      <c r="L39" s="158"/>
      <c r="M39" s="158"/>
    </row>
    <row r="40" spans="1:13" ht="16.5" customHeight="1" thickBot="1" x14ac:dyDescent="0.35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F21+F24+F35+F36+F38+F39+F37</f>
        <v>2012.7570000000001</v>
      </c>
      <c r="G40" s="199">
        <f>G21+G24+G35+G36+G37+G38+G39</f>
        <v>342696.755</v>
      </c>
      <c r="H40" s="199">
        <f>H26+H27+H28+H29+H33</f>
        <v>10050</v>
      </c>
      <c r="I40" s="308">
        <f>I21+I24+I35+I36+I37+I38+I39</f>
        <v>71829.244999999995</v>
      </c>
      <c r="J40" s="200">
        <f>J21+J24+J35+J36+J37+J38+J39</f>
        <v>327768.09350000002</v>
      </c>
      <c r="K40" s="129"/>
      <c r="L40" s="158"/>
      <c r="M40" s="158"/>
    </row>
    <row r="41" spans="1:13" ht="14.1" customHeight="1" x14ac:dyDescent="0.3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3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3">
      <c r="B43" s="123"/>
      <c r="C43" s="205" t="s">
        <v>111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5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3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5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18" t="s">
        <v>1</v>
      </c>
      <c r="C47" s="419"/>
      <c r="D47" s="419"/>
      <c r="E47" s="419"/>
      <c r="F47" s="419"/>
      <c r="G47" s="419"/>
      <c r="H47" s="419"/>
      <c r="I47" s="419"/>
      <c r="J47" s="419"/>
      <c r="K47" s="420"/>
      <c r="L47" s="208"/>
      <c r="M47" s="208"/>
    </row>
    <row r="48" spans="1:13" ht="12" customHeight="1" thickBot="1" x14ac:dyDescent="0.35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5">
      <c r="B49" s="120"/>
      <c r="C49" s="438" t="s">
        <v>2</v>
      </c>
      <c r="D49" s="439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5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5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" thickBot="1" x14ac:dyDescent="0.35">
      <c r="B56" s="143"/>
      <c r="C56" s="180" t="s">
        <v>19</v>
      </c>
      <c r="D56" s="198" t="s">
        <v>20</v>
      </c>
      <c r="E56" s="196" t="str">
        <f>F20</f>
        <v>LANDET KVANTUM UKE 38</v>
      </c>
      <c r="F56" s="196" t="str">
        <f>G20</f>
        <v>LANDET KVANTUM T.O.M UKE 38</v>
      </c>
      <c r="G56" s="196" t="str">
        <f>I20</f>
        <v>RESTKVOTER</v>
      </c>
      <c r="H56" s="197" t="str">
        <f>J20</f>
        <v>LANDET KVANTUM T.O.M. UKE 38 2016</v>
      </c>
      <c r="I56" s="144"/>
      <c r="J56" s="144"/>
      <c r="K56" s="145"/>
      <c r="L56" s="144"/>
      <c r="M56" s="144"/>
    </row>
    <row r="57" spans="2:13" ht="14.1" customHeight="1" x14ac:dyDescent="0.3">
      <c r="B57" s="146"/>
      <c r="C57" s="383" t="s">
        <v>35</v>
      </c>
      <c r="D57" s="430"/>
      <c r="E57" s="400">
        <v>78.172499999999999</v>
      </c>
      <c r="F57" s="358">
        <v>2140.7060999999999</v>
      </c>
      <c r="G57" s="435"/>
      <c r="H57" s="398">
        <v>1293.49</v>
      </c>
      <c r="I57" s="162"/>
      <c r="J57" s="162"/>
      <c r="K57" s="190"/>
      <c r="L57" s="106"/>
      <c r="M57" s="106"/>
    </row>
    <row r="58" spans="2:13" ht="14.1" customHeight="1" x14ac:dyDescent="0.3">
      <c r="B58" s="146"/>
      <c r="C58" s="147" t="s">
        <v>32</v>
      </c>
      <c r="D58" s="431"/>
      <c r="E58" s="385">
        <v>1.4472</v>
      </c>
      <c r="F58" s="405">
        <v>1282.8081999999999</v>
      </c>
      <c r="G58" s="436"/>
      <c r="H58" s="360">
        <v>1065.2961</v>
      </c>
      <c r="I58" s="162"/>
      <c r="J58" s="162"/>
      <c r="K58" s="190"/>
      <c r="L58" s="106"/>
      <c r="M58" s="106"/>
    </row>
    <row r="59" spans="2:13" ht="14.1" customHeight="1" thickBot="1" x14ac:dyDescent="0.35">
      <c r="B59" s="146"/>
      <c r="C59" s="148" t="s">
        <v>85</v>
      </c>
      <c r="D59" s="432"/>
      <c r="E59" s="401">
        <v>3.1307</v>
      </c>
      <c r="F59" s="407">
        <v>63.667099999999998</v>
      </c>
      <c r="G59" s="437"/>
      <c r="H59" s="307">
        <v>112.127</v>
      </c>
      <c r="I59" s="162"/>
      <c r="J59" s="162"/>
      <c r="K59" s="190"/>
      <c r="L59" s="106"/>
      <c r="M59" s="106"/>
    </row>
    <row r="60" spans="2:13" s="98" customFormat="1" ht="15.6" customHeight="1" x14ac:dyDescent="0.3">
      <c r="B60" s="163"/>
      <c r="C60" s="149" t="s">
        <v>61</v>
      </c>
      <c r="D60" s="359">
        <v>7100</v>
      </c>
      <c r="E60" s="402">
        <f>SUM(E61:E63)</f>
        <v>5.3567999999999998</v>
      </c>
      <c r="F60" s="358">
        <f>F61+F62+F63</f>
        <v>7028.8119999999999</v>
      </c>
      <c r="G60" s="405">
        <f>D60-F60</f>
        <v>71.188000000000102</v>
      </c>
      <c r="H60" s="361">
        <f>H61+H62+H63</f>
        <v>6689.8824999999997</v>
      </c>
      <c r="I60" s="164"/>
      <c r="J60" s="164"/>
      <c r="K60" s="190"/>
      <c r="L60" s="106"/>
      <c r="M60" s="106"/>
    </row>
    <row r="61" spans="2:13" s="22" customFormat="1" ht="14.1" customHeight="1" x14ac:dyDescent="0.3">
      <c r="B61" s="150"/>
      <c r="C61" s="151" t="s">
        <v>36</v>
      </c>
      <c r="D61" s="246"/>
      <c r="E61" s="386">
        <v>0.74880000000000002</v>
      </c>
      <c r="F61" s="370">
        <v>2959.9357</v>
      </c>
      <c r="G61" s="370"/>
      <c r="H61" s="371">
        <v>2729.1064999999999</v>
      </c>
      <c r="I61" s="152"/>
      <c r="J61" s="152"/>
      <c r="K61" s="190"/>
      <c r="L61" s="106"/>
      <c r="M61" s="106"/>
    </row>
    <row r="62" spans="2:13" s="22" customFormat="1" ht="14.1" customHeight="1" x14ac:dyDescent="0.3">
      <c r="B62" s="150"/>
      <c r="C62" s="151" t="s">
        <v>37</v>
      </c>
      <c r="D62" s="246"/>
      <c r="E62" s="386">
        <v>3.5794000000000001</v>
      </c>
      <c r="F62" s="370">
        <v>2818.7685999999999</v>
      </c>
      <c r="G62" s="370"/>
      <c r="H62" s="371">
        <v>2666.2575000000002</v>
      </c>
      <c r="I62" s="177"/>
      <c r="J62" s="177"/>
      <c r="K62" s="190"/>
      <c r="L62" s="106"/>
      <c r="M62" s="106"/>
    </row>
    <row r="63" spans="2:13" s="22" customFormat="1" ht="14.1" customHeight="1" thickBot="1" x14ac:dyDescent="0.35">
      <c r="B63" s="150"/>
      <c r="C63" s="228" t="s">
        <v>38</v>
      </c>
      <c r="D63" s="247"/>
      <c r="E63" s="387">
        <v>1.0286</v>
      </c>
      <c r="F63" s="388">
        <v>1250.1077</v>
      </c>
      <c r="G63" s="388"/>
      <c r="H63" s="399">
        <v>1294.5184999999999</v>
      </c>
      <c r="I63" s="177"/>
      <c r="J63" s="177"/>
      <c r="K63" s="190"/>
      <c r="L63" s="106"/>
      <c r="M63" s="106"/>
    </row>
    <row r="64" spans="2:13" ht="14.1" customHeight="1" thickBot="1" x14ac:dyDescent="0.35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19.450900000000001</v>
      </c>
      <c r="I64" s="158"/>
      <c r="J64" s="158"/>
      <c r="K64" s="190"/>
      <c r="L64" s="106"/>
      <c r="M64" s="106"/>
    </row>
    <row r="65" spans="2:13" ht="14.1" customHeight="1" thickBot="1" x14ac:dyDescent="0.35">
      <c r="B65" s="120"/>
      <c r="C65" s="153" t="s">
        <v>14</v>
      </c>
      <c r="D65" s="229"/>
      <c r="E65" s="404">
        <v>0.36049999999999999</v>
      </c>
      <c r="F65" s="406">
        <v>615.51229999999998</v>
      </c>
      <c r="G65" s="406"/>
      <c r="H65" s="303">
        <v>495.11869999999999</v>
      </c>
      <c r="I65" s="158"/>
      <c r="J65" s="158"/>
      <c r="K65" s="190"/>
      <c r="L65" s="106"/>
      <c r="M65" s="106"/>
    </row>
    <row r="66" spans="2:13" s="3" customFormat="1" ht="16.5" customHeight="1" thickBot="1" x14ac:dyDescent="0.35">
      <c r="B66" s="118"/>
      <c r="C66" s="181" t="s">
        <v>9</v>
      </c>
      <c r="D66" s="188">
        <v>12225</v>
      </c>
      <c r="E66" s="308">
        <f>E57+E58+E59+E60+E64+E65</f>
        <v>88.467700000000008</v>
      </c>
      <c r="F66" s="203">
        <f>F57+F58+F59+F60+F64+F65</f>
        <v>11132.257900000001</v>
      </c>
      <c r="G66" s="203">
        <f>D66-F66</f>
        <v>1092.7420999999995</v>
      </c>
      <c r="H66" s="211">
        <f>H57+H58+H59+H60+H64+H65</f>
        <v>9675.3652000000002</v>
      </c>
      <c r="I66" s="174"/>
      <c r="J66" s="174"/>
      <c r="K66" s="190"/>
      <c r="L66" s="106"/>
      <c r="M66" s="106"/>
    </row>
    <row r="67" spans="2:13" s="3" customFormat="1" ht="19.2" customHeight="1" thickBot="1" x14ac:dyDescent="0.35">
      <c r="B67" s="159"/>
      <c r="C67" s="433"/>
      <c r="D67" s="433"/>
      <c r="E67" s="433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5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18" t="s">
        <v>1</v>
      </c>
      <c r="C72" s="419"/>
      <c r="D72" s="419"/>
      <c r="E72" s="419"/>
      <c r="F72" s="419"/>
      <c r="G72" s="419"/>
      <c r="H72" s="419"/>
      <c r="I72" s="419"/>
      <c r="J72" s="419"/>
      <c r="K72" s="420"/>
      <c r="L72" s="208"/>
      <c r="M72" s="208"/>
    </row>
    <row r="73" spans="2:13" ht="4.5" customHeight="1" thickBot="1" x14ac:dyDescent="0.35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5">
      <c r="B74" s="118"/>
      <c r="C74" s="421" t="s">
        <v>2</v>
      </c>
      <c r="D74" s="422"/>
      <c r="E74" s="421" t="s">
        <v>20</v>
      </c>
      <c r="F74" s="426"/>
      <c r="G74" s="421" t="s">
        <v>21</v>
      </c>
      <c r="H74" s="422"/>
      <c r="I74" s="158"/>
      <c r="J74" s="158"/>
      <c r="K74" s="116"/>
      <c r="L74" s="137"/>
      <c r="M74" s="137"/>
    </row>
    <row r="75" spans="2:13" ht="16.2" x14ac:dyDescent="0.3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4.4" x14ac:dyDescent="0.3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6.8" thickBot="1" x14ac:dyDescent="0.35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5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3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3">
      <c r="B80" s="254"/>
      <c r="C80" s="434" t="s">
        <v>97</v>
      </c>
      <c r="D80" s="434"/>
      <c r="E80" s="434"/>
      <c r="F80" s="434"/>
      <c r="G80" s="434"/>
      <c r="H80" s="434"/>
      <c r="I80" s="261"/>
      <c r="J80" s="262"/>
      <c r="K80" s="259"/>
      <c r="L80" s="262"/>
      <c r="M80" s="119"/>
    </row>
    <row r="81" spans="1:13" ht="6" customHeight="1" thickBot="1" x14ac:dyDescent="0.35">
      <c r="B81" s="254"/>
      <c r="C81" s="434"/>
      <c r="D81" s="434"/>
      <c r="E81" s="434"/>
      <c r="F81" s="434"/>
      <c r="G81" s="434"/>
      <c r="H81" s="434"/>
      <c r="I81" s="262"/>
      <c r="J81" s="262"/>
      <c r="K81" s="259"/>
      <c r="L81" s="262"/>
      <c r="M81" s="119"/>
    </row>
    <row r="82" spans="1:13" ht="14.1" customHeight="1" x14ac:dyDescent="0.3">
      <c r="B82" s="427" t="s">
        <v>8</v>
      </c>
      <c r="C82" s="428"/>
      <c r="D82" s="428"/>
      <c r="E82" s="428"/>
      <c r="F82" s="428"/>
      <c r="G82" s="428"/>
      <c r="H82" s="428"/>
      <c r="I82" s="428"/>
      <c r="J82" s="428"/>
      <c r="K82" s="429"/>
      <c r="L82" s="299"/>
      <c r="M82" s="208"/>
    </row>
    <row r="83" spans="1:13" ht="5.25" customHeight="1" thickBot="1" x14ac:dyDescent="0.35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5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38</v>
      </c>
      <c r="G84" s="196" t="str">
        <f>G20</f>
        <v>LANDET KVANTUM T.O.M UKE 38</v>
      </c>
      <c r="H84" s="196" t="str">
        <f>I20</f>
        <v>RESTKVOTER</v>
      </c>
      <c r="I84" s="197" t="str">
        <f>J20</f>
        <v>LANDET KVANTUM T.O.M. UKE 38 2016</v>
      </c>
      <c r="J84" s="119"/>
      <c r="K84" s="10"/>
      <c r="L84" s="119"/>
      <c r="M84" s="119"/>
    </row>
    <row r="85" spans="1:13" ht="14.1" customHeight="1" x14ac:dyDescent="0.3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47.032900000000005</v>
      </c>
      <c r="G85" s="339">
        <f>G86+G87</f>
        <v>45587.325799999999</v>
      </c>
      <c r="H85" s="339">
        <f>H86+H87</f>
        <v>3755.6741999999981</v>
      </c>
      <c r="I85" s="340">
        <f>I86+I87</f>
        <v>38219.4784</v>
      </c>
      <c r="J85" s="158"/>
      <c r="K85" s="129"/>
      <c r="L85" s="158"/>
      <c r="M85" s="158"/>
    </row>
    <row r="86" spans="1:13" ht="14.1" customHeight="1" x14ac:dyDescent="0.3">
      <c r="A86" s="121"/>
      <c r="B86" s="119"/>
      <c r="C86" s="266" t="s">
        <v>12</v>
      </c>
      <c r="D86" s="322">
        <v>42974</v>
      </c>
      <c r="E86" s="341">
        <v>48593</v>
      </c>
      <c r="F86" s="341">
        <v>46.537300000000002</v>
      </c>
      <c r="G86" s="341">
        <v>45329.844100000002</v>
      </c>
      <c r="H86" s="341">
        <f>E86-G86</f>
        <v>3263.1558999999979</v>
      </c>
      <c r="I86" s="342">
        <v>37935.1999</v>
      </c>
      <c r="J86" s="158"/>
      <c r="K86" s="129"/>
      <c r="L86" s="158"/>
      <c r="M86" s="158"/>
    </row>
    <row r="87" spans="1:13" ht="15" thickBot="1" x14ac:dyDescent="0.35">
      <c r="A87" s="121"/>
      <c r="B87" s="119"/>
      <c r="C87" s="355" t="s">
        <v>11</v>
      </c>
      <c r="D87" s="335">
        <v>750</v>
      </c>
      <c r="E87" s="343">
        <v>750</v>
      </c>
      <c r="F87" s="343">
        <v>0.49559999999999998</v>
      </c>
      <c r="G87" s="343">
        <v>257.48169999999999</v>
      </c>
      <c r="H87" s="343">
        <f>E87-G87</f>
        <v>492.51830000000001</v>
      </c>
      <c r="I87" s="344">
        <v>284.27850000000001</v>
      </c>
      <c r="J87" s="158"/>
      <c r="K87" s="129"/>
      <c r="L87" s="158"/>
      <c r="M87" s="158"/>
    </row>
    <row r="88" spans="1:13" ht="14.1" customHeight="1" x14ac:dyDescent="0.3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509.66679999999997</v>
      </c>
      <c r="G88" s="339">
        <f t="shared" si="2"/>
        <v>43322.666299999997</v>
      </c>
      <c r="H88" s="339">
        <f>H89+H94+H95</f>
        <v>35060.333700000003</v>
      </c>
      <c r="I88" s="340">
        <f t="shared" si="2"/>
        <v>48945.529000000002</v>
      </c>
      <c r="J88" s="158"/>
      <c r="K88" s="129"/>
      <c r="L88" s="158"/>
      <c r="M88" s="158"/>
    </row>
    <row r="89" spans="1:13" ht="15.75" customHeight="1" x14ac:dyDescent="0.3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365.90139999999997</v>
      </c>
      <c r="G89" s="345">
        <f t="shared" si="3"/>
        <v>31334.943199999998</v>
      </c>
      <c r="H89" s="345">
        <f>H90+H91+H92+H93</f>
        <v>27615.056800000002</v>
      </c>
      <c r="I89" s="346">
        <f t="shared" si="3"/>
        <v>39427.600700000003</v>
      </c>
      <c r="J89" s="158"/>
      <c r="K89" s="129"/>
      <c r="L89" s="158"/>
      <c r="M89" s="158"/>
    </row>
    <row r="90" spans="1:13" ht="14.1" customHeight="1" x14ac:dyDescent="0.3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187.1533</v>
      </c>
      <c r="G90" s="347">
        <v>5254.3229000000001</v>
      </c>
      <c r="H90" s="347">
        <f t="shared" ref="H90:H96" si="4">E90-G90</f>
        <v>12076.677100000001</v>
      </c>
      <c r="I90" s="348">
        <v>6007.1832999999997</v>
      </c>
      <c r="J90" s="158"/>
      <c r="K90" s="129"/>
      <c r="L90" s="158"/>
      <c r="M90" s="158"/>
    </row>
    <row r="91" spans="1:13" ht="14.1" customHeight="1" x14ac:dyDescent="0.3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81.104500000000002</v>
      </c>
      <c r="G91" s="347">
        <v>7856.1027999999997</v>
      </c>
      <c r="H91" s="347">
        <f t="shared" si="4"/>
        <v>8296.8971999999994</v>
      </c>
      <c r="I91" s="348">
        <v>10155.2022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1" t="s">
        <v>24</v>
      </c>
      <c r="D92" s="324">
        <v>15573</v>
      </c>
      <c r="E92" s="347">
        <v>17575</v>
      </c>
      <c r="F92" s="347">
        <v>83.320400000000006</v>
      </c>
      <c r="G92" s="347">
        <v>10441.785599999999</v>
      </c>
      <c r="H92" s="347">
        <f t="shared" si="4"/>
        <v>7133.2144000000008</v>
      </c>
      <c r="I92" s="348">
        <v>11385.6288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1" t="s">
        <v>25</v>
      </c>
      <c r="D93" s="324">
        <v>8605</v>
      </c>
      <c r="E93" s="347">
        <v>7891</v>
      </c>
      <c r="F93" s="347">
        <v>14.3232</v>
      </c>
      <c r="G93" s="347">
        <v>7782.7318999999998</v>
      </c>
      <c r="H93" s="347">
        <f t="shared" si="4"/>
        <v>108.26810000000023</v>
      </c>
      <c r="I93" s="348">
        <v>11879.5864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2" t="s">
        <v>32</v>
      </c>
      <c r="D94" s="323">
        <v>12841</v>
      </c>
      <c r="E94" s="345">
        <v>12992</v>
      </c>
      <c r="F94" s="345">
        <v>74.384600000000006</v>
      </c>
      <c r="G94" s="345">
        <v>10327.7451</v>
      </c>
      <c r="H94" s="345">
        <f t="shared" si="4"/>
        <v>2664.2548999999999</v>
      </c>
      <c r="I94" s="346">
        <v>7333.52</v>
      </c>
      <c r="J94" s="158"/>
      <c r="K94" s="129"/>
      <c r="L94" s="158"/>
      <c r="M94" s="158"/>
    </row>
    <row r="95" spans="1:13" ht="14.1" customHeight="1" thickBot="1" x14ac:dyDescent="0.35">
      <c r="A95" s="121"/>
      <c r="B95" s="39"/>
      <c r="C95" s="273" t="s">
        <v>63</v>
      </c>
      <c r="D95" s="332">
        <v>5707</v>
      </c>
      <c r="E95" s="356">
        <v>6441</v>
      </c>
      <c r="F95" s="356">
        <v>69.380799999999994</v>
      </c>
      <c r="G95" s="356">
        <v>1659.9780000000001</v>
      </c>
      <c r="H95" s="356">
        <f t="shared" si="4"/>
        <v>4781.0219999999999</v>
      </c>
      <c r="I95" s="357">
        <v>2184.4083000000001</v>
      </c>
      <c r="J95" s="158"/>
      <c r="K95" s="129"/>
      <c r="L95" s="158"/>
      <c r="M95" s="158"/>
    </row>
    <row r="96" spans="1:13" ht="15" thickBot="1" x14ac:dyDescent="0.35">
      <c r="A96" s="121"/>
      <c r="B96" s="39"/>
      <c r="C96" s="175" t="s">
        <v>13</v>
      </c>
      <c r="D96" s="412">
        <v>309</v>
      </c>
      <c r="E96" s="352">
        <v>309</v>
      </c>
      <c r="F96" s="352">
        <v>0.1358</v>
      </c>
      <c r="G96" s="352">
        <v>25.648399999999999</v>
      </c>
      <c r="H96" s="352">
        <f t="shared" si="4"/>
        <v>283.35160000000002</v>
      </c>
      <c r="I96" s="353">
        <v>25.142399999999999</v>
      </c>
      <c r="J96" s="158"/>
      <c r="K96" s="129"/>
      <c r="L96" s="158"/>
      <c r="M96" s="158"/>
    </row>
    <row r="97" spans="1:13" ht="16.8" thickBot="1" x14ac:dyDescent="0.35">
      <c r="A97" s="121"/>
      <c r="B97" s="119"/>
      <c r="C97" s="175" t="s">
        <v>71</v>
      </c>
      <c r="D97" s="326">
        <v>300</v>
      </c>
      <c r="E97" s="327">
        <v>300</v>
      </c>
      <c r="F97" s="327">
        <v>1.7664</v>
      </c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5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159</v>
      </c>
      <c r="J98" s="158"/>
      <c r="K98" s="129"/>
      <c r="L98" s="158"/>
      <c r="M98" s="158"/>
    </row>
    <row r="99" spans="1:13" ht="16.2" thickBot="1" x14ac:dyDescent="0.35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558.6019</v>
      </c>
      <c r="G99" s="414">
        <f t="shared" si="6"/>
        <v>89309.640500000009</v>
      </c>
      <c r="H99" s="226">
        <f>H85+H88+H96+H97+H98</f>
        <v>39025.359500000006</v>
      </c>
      <c r="I99" s="200">
        <f>I85+I88+I96+I97+I98</f>
        <v>87649.149799999999</v>
      </c>
      <c r="J99" s="158"/>
      <c r="K99" s="129"/>
      <c r="L99" s="158"/>
      <c r="M99" s="158"/>
    </row>
    <row r="100" spans="1:13" ht="14.4" x14ac:dyDescent="0.3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3">
      <c r="B101" s="13"/>
      <c r="C101" s="205" t="s">
        <v>112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3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3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3">
      <c r="B107" s="418" t="s">
        <v>1</v>
      </c>
      <c r="C107" s="419"/>
      <c r="D107" s="419"/>
      <c r="E107" s="419"/>
      <c r="F107" s="419"/>
      <c r="G107" s="419"/>
      <c r="H107" s="419"/>
      <c r="I107" s="419"/>
      <c r="J107" s="419"/>
      <c r="K107" s="420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5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5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3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3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5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38</v>
      </c>
      <c r="G118" s="196" t="str">
        <f>G20</f>
        <v>LANDET KVANTUM T.O.M UKE 38</v>
      </c>
      <c r="H118" s="196" t="str">
        <f>I20</f>
        <v>RESTKVOTER</v>
      </c>
      <c r="I118" s="197" t="str">
        <f>J20</f>
        <v>LANDET KVANTUM T.O.M. UKE 38 2016</v>
      </c>
      <c r="J118" s="4"/>
      <c r="K118" s="1"/>
      <c r="L118" s="4"/>
      <c r="M118" s="4"/>
    </row>
    <row r="119" spans="2:13" s="71" customFormat="1" ht="14.1" customHeight="1" x14ac:dyDescent="0.3">
      <c r="B119" s="9"/>
      <c r="C119" s="265" t="s">
        <v>16</v>
      </c>
      <c r="D119" s="238">
        <f>D120+D121+D122</f>
        <v>48557</v>
      </c>
      <c r="E119" s="384">
        <f>E120+E121+E122</f>
        <v>49595</v>
      </c>
      <c r="F119" s="238">
        <f>F120+F121+F122</f>
        <v>215.23500000000001</v>
      </c>
      <c r="G119" s="238">
        <f>G120+G121+G122</f>
        <v>31250.5753</v>
      </c>
      <c r="H119" s="358">
        <f>E119-G119</f>
        <v>18344.4247</v>
      </c>
      <c r="I119" s="361">
        <f>I120+I121+I122</f>
        <v>28078.678500000002</v>
      </c>
      <c r="J119" s="158"/>
      <c r="K119" s="129"/>
      <c r="L119" s="158"/>
      <c r="M119" s="158"/>
    </row>
    <row r="120" spans="2:13" ht="14.1" customHeight="1" x14ac:dyDescent="0.3">
      <c r="B120" s="9"/>
      <c r="C120" s="266" t="s">
        <v>12</v>
      </c>
      <c r="D120" s="250">
        <v>38846</v>
      </c>
      <c r="E120" s="389">
        <v>39955</v>
      </c>
      <c r="F120" s="250">
        <v>117.1858</v>
      </c>
      <c r="G120" s="250">
        <v>27213.754700000001</v>
      </c>
      <c r="H120" s="362">
        <f t="shared" ref="H120:H126" si="7">E120-G120</f>
        <v>12741.245299999999</v>
      </c>
      <c r="I120" s="363">
        <v>23904.7467</v>
      </c>
      <c r="J120" s="158"/>
      <c r="K120" s="129"/>
      <c r="L120" s="158"/>
      <c r="M120" s="158"/>
    </row>
    <row r="121" spans="2:13" ht="14.1" customHeight="1" x14ac:dyDescent="0.3">
      <c r="B121" s="9"/>
      <c r="C121" s="266" t="s">
        <v>11</v>
      </c>
      <c r="D121" s="250">
        <v>9211</v>
      </c>
      <c r="E121" s="389">
        <v>9140</v>
      </c>
      <c r="F121" s="250">
        <v>98.049199999999999</v>
      </c>
      <c r="G121" s="250">
        <v>4036.8206</v>
      </c>
      <c r="H121" s="362">
        <f t="shared" si="7"/>
        <v>5103.1794</v>
      </c>
      <c r="I121" s="363">
        <v>4173.9318000000003</v>
      </c>
      <c r="J121" s="158"/>
      <c r="K121" s="129"/>
      <c r="L121" s="158"/>
      <c r="M121" s="158"/>
    </row>
    <row r="122" spans="2:13" ht="15" thickBot="1" x14ac:dyDescent="0.35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5">
      <c r="B123" s="100"/>
      <c r="C123" s="268" t="s">
        <v>41</v>
      </c>
      <c r="D123" s="301">
        <v>32809</v>
      </c>
      <c r="E123" s="236">
        <v>31815</v>
      </c>
      <c r="F123" s="301">
        <v>48.238</v>
      </c>
      <c r="G123" s="301">
        <v>31169.949000000001</v>
      </c>
      <c r="H123" s="304">
        <f t="shared" si="7"/>
        <v>645.05099999999948</v>
      </c>
      <c r="I123" s="306">
        <v>27515.8236</v>
      </c>
      <c r="J123" s="101"/>
      <c r="K123" s="129"/>
      <c r="L123" s="158"/>
      <c r="M123" s="158"/>
    </row>
    <row r="124" spans="2:13" s="71" customFormat="1" ht="14.25" customHeight="1" thickBot="1" x14ac:dyDescent="0.35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1207.6068</v>
      </c>
      <c r="G124" s="231">
        <f>G133+G130+G125</f>
        <v>35035.288</v>
      </c>
      <c r="H124" s="366">
        <f t="shared" si="7"/>
        <v>16392.712</v>
      </c>
      <c r="I124" s="367">
        <f>I125+I130+I133</f>
        <v>39723.1558</v>
      </c>
      <c r="J124" s="119"/>
      <c r="K124" s="129"/>
      <c r="L124" s="158"/>
      <c r="M124" s="158"/>
    </row>
    <row r="125" spans="2:13" ht="15.75" customHeight="1" x14ac:dyDescent="0.3">
      <c r="B125" s="2"/>
      <c r="C125" s="270" t="s">
        <v>64</v>
      </c>
      <c r="D125" s="394">
        <f>D126+D127+D128+D129</f>
        <v>38234</v>
      </c>
      <c r="E125" s="391">
        <f>E126+E127+E128+E129</f>
        <v>38250</v>
      </c>
      <c r="F125" s="394">
        <f>F126+F127+F128+F129</f>
        <v>994.3777</v>
      </c>
      <c r="G125" s="394">
        <f>G126+G127+G129+G128</f>
        <v>26869.880800000003</v>
      </c>
      <c r="H125" s="368">
        <f t="shared" si="7"/>
        <v>11380.119199999997</v>
      </c>
      <c r="I125" s="369">
        <f>I126+I127+I128+I129</f>
        <v>30684.2821</v>
      </c>
      <c r="J125" s="4"/>
      <c r="K125" s="129"/>
      <c r="L125" s="158"/>
      <c r="M125" s="158"/>
    </row>
    <row r="126" spans="2:13" s="22" customFormat="1" ht="14.1" customHeight="1" x14ac:dyDescent="0.3">
      <c r="B126" s="45"/>
      <c r="C126" s="271" t="s">
        <v>22</v>
      </c>
      <c r="D126" s="246">
        <v>10943</v>
      </c>
      <c r="E126" s="235">
        <v>12070</v>
      </c>
      <c r="F126" s="246">
        <v>248.0634</v>
      </c>
      <c r="G126" s="246">
        <v>4763.1086999999998</v>
      </c>
      <c r="H126" s="370">
        <f t="shared" si="7"/>
        <v>7306.8913000000002</v>
      </c>
      <c r="I126" s="371">
        <v>5455.9839000000002</v>
      </c>
      <c r="J126" s="46"/>
      <c r="K126" s="129"/>
      <c r="L126" s="158"/>
      <c r="M126" s="158"/>
    </row>
    <row r="127" spans="2:13" s="22" customFormat="1" ht="14.1" customHeight="1" x14ac:dyDescent="0.3">
      <c r="B127" s="131"/>
      <c r="C127" s="271" t="s">
        <v>23</v>
      </c>
      <c r="D127" s="246">
        <v>10198</v>
      </c>
      <c r="E127" s="235">
        <v>10860</v>
      </c>
      <c r="F127" s="246">
        <v>235.90790000000001</v>
      </c>
      <c r="G127" s="246">
        <v>6727.0141000000003</v>
      </c>
      <c r="H127" s="370">
        <f>E127-G127</f>
        <v>4132.9858999999997</v>
      </c>
      <c r="I127" s="371">
        <v>7813.0109000000002</v>
      </c>
      <c r="J127" s="137"/>
      <c r="K127" s="129"/>
      <c r="L127" s="158"/>
      <c r="M127" s="158"/>
    </row>
    <row r="128" spans="2:13" s="22" customFormat="1" ht="14.1" customHeight="1" x14ac:dyDescent="0.3">
      <c r="B128" s="131"/>
      <c r="C128" s="271" t="s">
        <v>24</v>
      </c>
      <c r="D128" s="246">
        <v>9687</v>
      </c>
      <c r="E128" s="235">
        <v>9306</v>
      </c>
      <c r="F128" s="246">
        <v>361.98289999999997</v>
      </c>
      <c r="G128" s="246">
        <v>7845.3230000000003</v>
      </c>
      <c r="H128" s="370">
        <f t="shared" ref="H128:H134" si="8">E128-G128</f>
        <v>1460.6769999999997</v>
      </c>
      <c r="I128" s="371">
        <v>8508.8220000000001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1" t="s">
        <v>25</v>
      </c>
      <c r="D129" s="246">
        <v>7406</v>
      </c>
      <c r="E129" s="235">
        <v>6014</v>
      </c>
      <c r="F129" s="246">
        <v>148.42349999999999</v>
      </c>
      <c r="G129" s="246">
        <v>7534.4350000000004</v>
      </c>
      <c r="H129" s="370">
        <f t="shared" si="8"/>
        <v>-1520.4350000000004</v>
      </c>
      <c r="I129" s="371">
        <v>8906.4652999999998</v>
      </c>
      <c r="J129" s="137"/>
      <c r="K129" s="129"/>
      <c r="L129" s="158"/>
      <c r="M129" s="158"/>
    </row>
    <row r="130" spans="2:13" s="23" customFormat="1" ht="14.1" customHeight="1" x14ac:dyDescent="0.3">
      <c r="B130" s="20"/>
      <c r="C130" s="272" t="s">
        <v>18</v>
      </c>
      <c r="D130" s="239">
        <f>D131+D132</f>
        <v>5486</v>
      </c>
      <c r="E130" s="392">
        <f>E131+E132</f>
        <v>6070</v>
      </c>
      <c r="F130" s="239">
        <v>13.3719</v>
      </c>
      <c r="G130" s="239">
        <v>3710.5587</v>
      </c>
      <c r="H130" s="372">
        <f t="shared" si="8"/>
        <v>2359.4413</v>
      </c>
      <c r="I130" s="373">
        <v>3881.3519999999999</v>
      </c>
      <c r="J130" s="39"/>
      <c r="K130" s="129"/>
      <c r="L130" s="158"/>
      <c r="M130" s="158"/>
    </row>
    <row r="131" spans="2:13" ht="14.1" customHeight="1" x14ac:dyDescent="0.3">
      <c r="B131" s="9"/>
      <c r="C131" s="271" t="s">
        <v>43</v>
      </c>
      <c r="D131" s="246">
        <v>4986</v>
      </c>
      <c r="E131" s="235">
        <v>5570</v>
      </c>
      <c r="F131" s="246">
        <v>13.3719</v>
      </c>
      <c r="G131" s="246">
        <v>3665.5225999999998</v>
      </c>
      <c r="H131" s="370">
        <f t="shared" si="8"/>
        <v>1904.4774000000002</v>
      </c>
      <c r="I131" s="371">
        <v>3765.7669000000001</v>
      </c>
      <c r="J131" s="119"/>
      <c r="K131" s="129"/>
      <c r="L131" s="158"/>
      <c r="M131" s="158"/>
    </row>
    <row r="132" spans="2:13" ht="14.1" customHeight="1" x14ac:dyDescent="0.3">
      <c r="B132" s="20"/>
      <c r="C132" s="271" t="s">
        <v>44</v>
      </c>
      <c r="D132" s="246">
        <v>500</v>
      </c>
      <c r="E132" s="235">
        <v>500</v>
      </c>
      <c r="F132" s="246"/>
      <c r="G132" s="246">
        <f>G130-G131</f>
        <v>45.03610000000026</v>
      </c>
      <c r="H132" s="370">
        <f t="shared" si="8"/>
        <v>454.96389999999974</v>
      </c>
      <c r="I132" s="371">
        <f>I130-I131</f>
        <v>115.58509999999978</v>
      </c>
      <c r="J132" s="39"/>
      <c r="K132" s="129"/>
      <c r="L132" s="158"/>
      <c r="M132" s="158"/>
    </row>
    <row r="133" spans="2:13" ht="15" thickBot="1" x14ac:dyDescent="0.35">
      <c r="B133" s="9"/>
      <c r="C133" s="273" t="s">
        <v>63</v>
      </c>
      <c r="D133" s="263">
        <v>6982</v>
      </c>
      <c r="E133" s="393">
        <v>7108</v>
      </c>
      <c r="F133" s="263">
        <v>199.85720000000001</v>
      </c>
      <c r="G133" s="263">
        <v>4454.8485000000001</v>
      </c>
      <c r="H133" s="374">
        <f t="shared" si="8"/>
        <v>2653.1514999999999</v>
      </c>
      <c r="I133" s="375">
        <v>5157.5217000000002</v>
      </c>
      <c r="J133" s="119"/>
      <c r="K133" s="129"/>
      <c r="L133" s="158"/>
      <c r="M133" s="158"/>
    </row>
    <row r="134" spans="2:13" s="71" customFormat="1" ht="15" thickBot="1" x14ac:dyDescent="0.35">
      <c r="B134" s="9"/>
      <c r="C134" s="269" t="s">
        <v>13</v>
      </c>
      <c r="D134" s="231">
        <v>132</v>
      </c>
      <c r="E134" s="236">
        <v>132</v>
      </c>
      <c r="F134" s="231">
        <v>0.31869999999999998</v>
      </c>
      <c r="G134" s="231">
        <v>5.4352</v>
      </c>
      <c r="H134" s="395">
        <f t="shared" si="8"/>
        <v>126.56480000000001</v>
      </c>
      <c r="I134" s="396">
        <v>5.2873999999999999</v>
      </c>
      <c r="J134" s="119"/>
      <c r="K134" s="129"/>
      <c r="L134" s="158"/>
      <c r="M134" s="158"/>
    </row>
    <row r="135" spans="2:13" s="71" customFormat="1" ht="16.8" thickBot="1" x14ac:dyDescent="0.35">
      <c r="B135" s="9"/>
      <c r="C135" s="274" t="s">
        <v>71</v>
      </c>
      <c r="D135" s="302">
        <v>2000</v>
      </c>
      <c r="E135" s="305">
        <v>2000</v>
      </c>
      <c r="F135" s="302">
        <v>10.418699999999999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" thickBot="1" x14ac:dyDescent="0.35">
      <c r="B136" s="9"/>
      <c r="C136" s="269" t="s">
        <v>45</v>
      </c>
      <c r="D136" s="231">
        <v>250</v>
      </c>
      <c r="E136" s="236">
        <v>250</v>
      </c>
      <c r="F136" s="231"/>
      <c r="G136" s="231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" thickBot="1" x14ac:dyDescent="0.35">
      <c r="B137" s="9"/>
      <c r="C137" s="222" t="s">
        <v>14</v>
      </c>
      <c r="D137" s="229"/>
      <c r="E137" s="240"/>
      <c r="F137" s="229"/>
      <c r="G137" s="229">
        <v>330</v>
      </c>
      <c r="H137" s="240">
        <f>E137-G137</f>
        <v>-330</v>
      </c>
      <c r="I137" s="303">
        <v>391</v>
      </c>
      <c r="J137" s="119"/>
      <c r="K137" s="129"/>
      <c r="L137" s="158"/>
      <c r="M137" s="158"/>
    </row>
    <row r="138" spans="2:13" s="3" customFormat="1" ht="16.2" thickBot="1" x14ac:dyDescent="0.35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1481.8172</v>
      </c>
      <c r="G138" s="188">
        <f>G119+G123+G124+G134+G135+G136+G137</f>
        <v>99960.527500000011</v>
      </c>
      <c r="H138" s="203">
        <f>E138-G138</f>
        <v>35259.472499999989</v>
      </c>
      <c r="I138" s="200">
        <f>I119+I123+I124+I134+I135+I136+I137</f>
        <v>97884.172299999991</v>
      </c>
      <c r="J138" s="174"/>
      <c r="K138" s="129"/>
      <c r="L138" s="158"/>
      <c r="M138" s="158"/>
    </row>
    <row r="139" spans="2:13" s="3" customFormat="1" ht="14.25" customHeight="1" x14ac:dyDescent="0.3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3">
      <c r="B140" s="2"/>
      <c r="C140" s="205" t="s">
        <v>113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3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5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3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4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5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5">
      <c r="B148" s="120"/>
      <c r="C148" s="438" t="s">
        <v>2</v>
      </c>
      <c r="D148" s="439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3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5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2" thickBot="1" x14ac:dyDescent="0.35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3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3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5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" thickBot="1" x14ac:dyDescent="0.35">
      <c r="B157" s="120"/>
      <c r="C157" s="107" t="s">
        <v>19</v>
      </c>
      <c r="D157" s="114" t="s">
        <v>20</v>
      </c>
      <c r="E157" s="70" t="str">
        <f>F20</f>
        <v>LANDET KVANTUM UKE 38</v>
      </c>
      <c r="F157" s="70" t="str">
        <f>G20</f>
        <v>LANDET KVANTUM T.O.M UKE 38</v>
      </c>
      <c r="G157" s="70" t="str">
        <f>I20</f>
        <v>RESTKVOTER</v>
      </c>
      <c r="H157" s="93" t="str">
        <f>J20</f>
        <v>LANDET KVANTUM T.O.M. UKE 38 2016</v>
      </c>
      <c r="I157" s="119"/>
      <c r="J157" s="119"/>
      <c r="K157" s="121"/>
      <c r="L157" s="119"/>
      <c r="M157" s="119"/>
    </row>
    <row r="158" spans="2:13" ht="15" customHeight="1" thickBot="1" x14ac:dyDescent="0.35">
      <c r="B158" s="120"/>
      <c r="C158" s="112" t="s">
        <v>5</v>
      </c>
      <c r="D158" s="185">
        <v>17477</v>
      </c>
      <c r="E158" s="185">
        <v>224.03829999999999</v>
      </c>
      <c r="F158" s="185">
        <v>14251.829100000001</v>
      </c>
      <c r="G158" s="185">
        <f>D158-F158</f>
        <v>3225.1708999999992</v>
      </c>
      <c r="H158" s="223">
        <v>16044.266100000001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5" t="s">
        <v>44</v>
      </c>
      <c r="D159" s="185">
        <v>100</v>
      </c>
      <c r="E159" s="185">
        <v>0.11600000000000001</v>
      </c>
      <c r="F159" s="185">
        <v>5.7347000000000001</v>
      </c>
      <c r="G159" s="185">
        <f>D159-F159</f>
        <v>94.265299999999996</v>
      </c>
      <c r="H159" s="223">
        <v>19.410499999999999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5">
      <c r="A161" s="119"/>
      <c r="B161" s="120"/>
      <c r="C161" s="113" t="s">
        <v>55</v>
      </c>
      <c r="D161" s="187">
        <f>SUM(D158:D160)</f>
        <v>17600</v>
      </c>
      <c r="E161" s="187">
        <f>SUM(E158:E160)</f>
        <v>224.15430000000001</v>
      </c>
      <c r="F161" s="187">
        <f>SUM(F158:F160)</f>
        <v>14257.563800000002</v>
      </c>
      <c r="G161" s="187">
        <f>D161-F161</f>
        <v>3342.4361999999983</v>
      </c>
      <c r="H161" s="210">
        <f>SUM(H158:H160)</f>
        <v>16063.676600000001</v>
      </c>
      <c r="I161" s="119"/>
      <c r="J161" s="119"/>
      <c r="K161" s="121"/>
      <c r="L161" s="119"/>
      <c r="M161" s="119"/>
    </row>
    <row r="162" spans="1:13" ht="21" customHeight="1" thickBot="1" x14ac:dyDescent="0.35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4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3">
      <c r="B164" s="443" t="s">
        <v>1</v>
      </c>
      <c r="C164" s="444"/>
      <c r="D164" s="444"/>
      <c r="E164" s="444"/>
      <c r="F164" s="444"/>
      <c r="G164" s="444"/>
      <c r="H164" s="444"/>
      <c r="I164" s="444"/>
      <c r="J164" s="444"/>
      <c r="K164" s="445"/>
      <c r="L164" s="192"/>
      <c r="M164" s="192"/>
    </row>
    <row r="165" spans="1:13" ht="6" customHeight="1" thickBot="1" x14ac:dyDescent="0.35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5">
      <c r="B166" s="29"/>
      <c r="C166" s="438" t="s">
        <v>2</v>
      </c>
      <c r="D166" s="439"/>
      <c r="E166" s="438" t="s">
        <v>56</v>
      </c>
      <c r="F166" s="439"/>
      <c r="G166" s="438" t="s">
        <v>57</v>
      </c>
      <c r="H166" s="439"/>
      <c r="I166" s="84"/>
      <c r="J166" s="84"/>
      <c r="K166" s="30"/>
      <c r="L166" s="144"/>
      <c r="M166" s="144"/>
    </row>
    <row r="167" spans="1:13" ht="14.25" customHeight="1" x14ac:dyDescent="0.3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3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5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" customHeight="1" x14ac:dyDescent="0.3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" customHeight="1" x14ac:dyDescent="0.3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5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3">
      <c r="B175" s="440" t="s">
        <v>8</v>
      </c>
      <c r="C175" s="441"/>
      <c r="D175" s="441"/>
      <c r="E175" s="441"/>
      <c r="F175" s="441"/>
      <c r="G175" s="441"/>
      <c r="H175" s="441"/>
      <c r="I175" s="441"/>
      <c r="J175" s="441"/>
      <c r="K175" s="442"/>
      <c r="L175" s="192"/>
      <c r="M175" s="192"/>
    </row>
    <row r="176" spans="1:13" ht="4.5" customHeight="1" thickBot="1" x14ac:dyDescent="0.35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7.4" thickBot="1" x14ac:dyDescent="0.35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38</v>
      </c>
      <c r="G177" s="70" t="str">
        <f>G20</f>
        <v>LANDET KVANTUM T.O.M UKE 38</v>
      </c>
      <c r="H177" s="70" t="str">
        <f>I20</f>
        <v>RESTKVOTER</v>
      </c>
      <c r="I177" s="93" t="str">
        <f>J20</f>
        <v>LANDET KVANTUM T.O.M. UKE 38 2016</v>
      </c>
      <c r="J177" s="144"/>
      <c r="K177" s="30"/>
      <c r="L177" s="144"/>
      <c r="M177" s="144"/>
    </row>
    <row r="178" spans="1:13" ht="14.1" customHeight="1" x14ac:dyDescent="0.3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195.53829999999999</v>
      </c>
      <c r="G178" s="232">
        <f t="shared" si="10"/>
        <v>38071.925000000003</v>
      </c>
      <c r="H178" s="312">
        <f t="shared" si="10"/>
        <v>1808.0749999999996</v>
      </c>
      <c r="I178" s="317">
        <f>I179+I180+I181+I182</f>
        <v>22066.085500000001</v>
      </c>
      <c r="J178" s="81"/>
      <c r="K178" s="58"/>
      <c r="L178" s="194"/>
      <c r="M178" s="194"/>
    </row>
    <row r="179" spans="1:13" ht="14.1" customHeight="1" x14ac:dyDescent="0.3">
      <c r="B179" s="50"/>
      <c r="C179" s="300" t="s">
        <v>106</v>
      </c>
      <c r="D179" s="294">
        <v>24096</v>
      </c>
      <c r="E179" s="310">
        <v>25535</v>
      </c>
      <c r="F179" s="294"/>
      <c r="G179" s="294">
        <v>30396.7392</v>
      </c>
      <c r="H179" s="310">
        <f>E179-G179</f>
        <v>-4861.7392</v>
      </c>
      <c r="I179" s="315">
        <v>14167.1608</v>
      </c>
      <c r="J179" s="81"/>
      <c r="K179" s="58"/>
      <c r="L179" s="194"/>
      <c r="M179" s="194"/>
    </row>
    <row r="180" spans="1:13" ht="14.1" customHeight="1" x14ac:dyDescent="0.3">
      <c r="B180" s="50"/>
      <c r="C180" s="109" t="s">
        <v>11</v>
      </c>
      <c r="D180" s="294">
        <v>6272</v>
      </c>
      <c r="E180" s="310">
        <v>6646</v>
      </c>
      <c r="F180" s="294"/>
      <c r="G180" s="294">
        <v>2382.7757000000001</v>
      </c>
      <c r="H180" s="310">
        <f t="shared" ref="H180:H182" si="11">E180-G180</f>
        <v>4263.2242999999999</v>
      </c>
      <c r="I180" s="315">
        <v>1640.9031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50</v>
      </c>
      <c r="D181" s="294">
        <v>1758</v>
      </c>
      <c r="E181" s="310">
        <v>1794</v>
      </c>
      <c r="F181" s="294">
        <v>57.618699999999997</v>
      </c>
      <c r="G181" s="294">
        <v>1638.8104000000001</v>
      </c>
      <c r="H181" s="310">
        <f t="shared" si="11"/>
        <v>155.18959999999993</v>
      </c>
      <c r="I181" s="315">
        <v>2560.6060000000002</v>
      </c>
      <c r="J181" s="81"/>
      <c r="K181" s="58"/>
      <c r="L181" s="194"/>
      <c r="M181" s="194"/>
    </row>
    <row r="182" spans="1:13" ht="14.1" customHeight="1" thickBot="1" x14ac:dyDescent="0.35">
      <c r="B182" s="50"/>
      <c r="C182" s="408" t="s">
        <v>49</v>
      </c>
      <c r="D182" s="409">
        <v>5883</v>
      </c>
      <c r="E182" s="410">
        <v>5905</v>
      </c>
      <c r="F182" s="409">
        <v>137.9196</v>
      </c>
      <c r="G182" s="409">
        <v>3653.5997000000002</v>
      </c>
      <c r="H182" s="410">
        <f t="shared" si="11"/>
        <v>2251.4002999999998</v>
      </c>
      <c r="I182" s="411">
        <v>3697.4155999999998</v>
      </c>
      <c r="J182" s="81"/>
      <c r="K182" s="58"/>
      <c r="L182" s="194"/>
      <c r="M182" s="194"/>
    </row>
    <row r="183" spans="1:13" ht="14.1" customHeight="1" thickBot="1" x14ac:dyDescent="0.35">
      <c r="B183" s="50"/>
      <c r="C183" s="112" t="s">
        <v>41</v>
      </c>
      <c r="D183" s="295">
        <v>5500</v>
      </c>
      <c r="E183" s="314">
        <v>5500</v>
      </c>
      <c r="F183" s="295"/>
      <c r="G183" s="295">
        <v>2604.9866000000002</v>
      </c>
      <c r="H183" s="314">
        <f>E183-G183</f>
        <v>2895.0133999999998</v>
      </c>
      <c r="I183" s="319">
        <v>2289.1840000000002</v>
      </c>
      <c r="J183" s="81"/>
      <c r="K183" s="58"/>
      <c r="L183" s="194"/>
      <c r="M183" s="194"/>
    </row>
    <row r="184" spans="1:13" ht="14.1" customHeight="1" x14ac:dyDescent="0.3">
      <c r="B184" s="50"/>
      <c r="C184" s="108" t="s">
        <v>17</v>
      </c>
      <c r="D184" s="232">
        <v>8000</v>
      </c>
      <c r="E184" s="312">
        <v>8000</v>
      </c>
      <c r="F184" s="232">
        <f>F185+F186</f>
        <v>97.188699999999997</v>
      </c>
      <c r="G184" s="232">
        <f>G185+G186</f>
        <v>4332.4054999999998</v>
      </c>
      <c r="H184" s="312">
        <f>E184-G184</f>
        <v>3667.5945000000002</v>
      </c>
      <c r="I184" s="317">
        <f>I185+I186</f>
        <v>2776.49</v>
      </c>
      <c r="J184" s="81"/>
      <c r="K184" s="58"/>
      <c r="L184" s="194"/>
      <c r="M184" s="194"/>
    </row>
    <row r="185" spans="1:13" ht="14.1" customHeight="1" x14ac:dyDescent="0.3">
      <c r="B185" s="50"/>
      <c r="C185" s="109" t="s">
        <v>32</v>
      </c>
      <c r="D185" s="294"/>
      <c r="E185" s="310"/>
      <c r="F185" s="294">
        <v>65.055199999999999</v>
      </c>
      <c r="G185" s="294">
        <v>1653.5840000000001</v>
      </c>
      <c r="H185" s="310"/>
      <c r="I185" s="315">
        <v>1104.1294</v>
      </c>
      <c r="J185" s="81"/>
      <c r="K185" s="58"/>
      <c r="L185" s="194"/>
      <c r="M185" s="194"/>
    </row>
    <row r="186" spans="1:13" ht="14.1" customHeight="1" thickBot="1" x14ac:dyDescent="0.35">
      <c r="B186" s="50"/>
      <c r="C186" s="111" t="s">
        <v>51</v>
      </c>
      <c r="D186" s="234"/>
      <c r="E186" s="313"/>
      <c r="F186" s="234">
        <v>32.133499999999998</v>
      </c>
      <c r="G186" s="234">
        <v>2678.8215</v>
      </c>
      <c r="H186" s="313"/>
      <c r="I186" s="318">
        <v>1672.3606</v>
      </c>
      <c r="J186" s="84"/>
      <c r="K186" s="58"/>
      <c r="L186" s="194"/>
      <c r="M186" s="194"/>
    </row>
    <row r="187" spans="1:13" ht="14.1" customHeight="1" thickBot="1" x14ac:dyDescent="0.35">
      <c r="B187" s="50"/>
      <c r="C187" s="112" t="s">
        <v>13</v>
      </c>
      <c r="D187" s="295">
        <v>10</v>
      </c>
      <c r="E187" s="314">
        <v>10</v>
      </c>
      <c r="F187" s="295"/>
      <c r="G187" s="295">
        <v>14.450100000000001</v>
      </c>
      <c r="H187" s="314">
        <f>E187-G187</f>
        <v>-4.4501000000000008</v>
      </c>
      <c r="I187" s="319">
        <v>0.31319999999999998</v>
      </c>
      <c r="J187" s="81"/>
      <c r="K187" s="58"/>
      <c r="L187" s="194"/>
      <c r="M187" s="194"/>
    </row>
    <row r="188" spans="1:13" ht="14.1" customHeight="1" thickBot="1" x14ac:dyDescent="0.35">
      <c r="B188" s="50"/>
      <c r="C188" s="110" t="s">
        <v>52</v>
      </c>
      <c r="D188" s="233"/>
      <c r="E188" s="311"/>
      <c r="F188" s="233">
        <v>2</v>
      </c>
      <c r="G188" s="233">
        <v>40</v>
      </c>
      <c r="H188" s="311">
        <f>D188-G188</f>
        <v>-40</v>
      </c>
      <c r="I188" s="316">
        <v>78</v>
      </c>
      <c r="J188" s="81"/>
      <c r="K188" s="58"/>
      <c r="L188" s="194"/>
      <c r="M188" s="194"/>
    </row>
    <row r="189" spans="1:13" ht="16.2" thickBot="1" x14ac:dyDescent="0.35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294.72699999999998</v>
      </c>
      <c r="G189" s="188">
        <f>G178+G183+G184+G187+G188</f>
        <v>45063.767200000009</v>
      </c>
      <c r="H189" s="203">
        <f>H178+H183+H184+H187+H188</f>
        <v>8326.2327999999998</v>
      </c>
      <c r="I189" s="200">
        <f>I178+I183+I184+I187+I188</f>
        <v>27210.072700000001</v>
      </c>
      <c r="J189" s="179"/>
      <c r="K189" s="58"/>
      <c r="L189" s="194"/>
      <c r="M189" s="194"/>
    </row>
    <row r="190" spans="1:13" ht="14.1" customHeight="1" x14ac:dyDescent="0.3">
      <c r="A190" s="3"/>
      <c r="B190" s="29"/>
      <c r="C190" s="377" t="s">
        <v>107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5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3"/>
    <row r="193" spans="1:13" s="40" customFormat="1" ht="17.100000000000001" customHeight="1" thickBot="1" x14ac:dyDescent="0.35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3">
      <c r="B194" s="443" t="s">
        <v>1</v>
      </c>
      <c r="C194" s="444"/>
      <c r="D194" s="444"/>
      <c r="E194" s="444"/>
      <c r="F194" s="444"/>
      <c r="G194" s="444"/>
      <c r="H194" s="444"/>
      <c r="I194" s="444"/>
      <c r="J194" s="444"/>
      <c r="K194" s="445"/>
      <c r="L194" s="192"/>
      <c r="M194" s="192"/>
    </row>
    <row r="195" spans="1:13" ht="6" customHeight="1" thickBot="1" x14ac:dyDescent="0.35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5">
      <c r="B196" s="73"/>
      <c r="C196" s="438" t="s">
        <v>2</v>
      </c>
      <c r="D196" s="439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3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3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5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3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3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5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3">
      <c r="B204" s="440" t="s">
        <v>8</v>
      </c>
      <c r="C204" s="441"/>
      <c r="D204" s="441"/>
      <c r="E204" s="441"/>
      <c r="F204" s="441"/>
      <c r="G204" s="441"/>
      <c r="H204" s="441"/>
      <c r="I204" s="441"/>
      <c r="J204" s="441"/>
      <c r="K204" s="442"/>
      <c r="L204" s="192"/>
      <c r="M204" s="192"/>
    </row>
    <row r="205" spans="1:13" ht="6" customHeight="1" thickBot="1" x14ac:dyDescent="0.35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5">
      <c r="B206" s="83"/>
      <c r="C206" s="107" t="s">
        <v>19</v>
      </c>
      <c r="D206" s="114" t="s">
        <v>20</v>
      </c>
      <c r="E206" s="70" t="str">
        <f>F20</f>
        <v>LANDET KVANTUM UKE 38</v>
      </c>
      <c r="F206" s="70" t="str">
        <f>G20</f>
        <v>LANDET KVANTUM T.O.M UKE 38</v>
      </c>
      <c r="G206" s="70" t="str">
        <f>I20</f>
        <v>RESTKVOTER</v>
      </c>
      <c r="H206" s="93" t="str">
        <f>J20</f>
        <v>LANDET KVANTUM T.O.M. UKE 38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5">
      <c r="B207" s="95"/>
      <c r="C207" s="112" t="s">
        <v>54</v>
      </c>
      <c r="D207" s="185"/>
      <c r="E207" s="185">
        <v>8.1015999999999995</v>
      </c>
      <c r="F207" s="185">
        <v>844.31370000000004</v>
      </c>
      <c r="G207" s="185"/>
      <c r="H207" s="223">
        <v>1134.5745999999999</v>
      </c>
      <c r="I207" s="96"/>
      <c r="J207" s="164"/>
      <c r="K207" s="97"/>
      <c r="L207" s="101"/>
      <c r="M207" s="101"/>
    </row>
    <row r="208" spans="1:13" ht="14.1" customHeight="1" thickBot="1" x14ac:dyDescent="0.35">
      <c r="B208" s="83"/>
      <c r="C208" s="115" t="s">
        <v>48</v>
      </c>
      <c r="D208" s="185"/>
      <c r="E208" s="185">
        <v>76.051599999999993</v>
      </c>
      <c r="F208" s="185">
        <v>3103.4560000000001</v>
      </c>
      <c r="G208" s="185"/>
      <c r="H208" s="223">
        <v>3438.7141999999999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5">
      <c r="B209" s="95"/>
      <c r="C209" s="110" t="s">
        <v>39</v>
      </c>
      <c r="D209" s="186"/>
      <c r="E209" s="186"/>
      <c r="F209" s="186">
        <v>7.6959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5">
      <c r="B210" s="90"/>
      <c r="C210" s="110" t="s">
        <v>59</v>
      </c>
      <c r="D210" s="186"/>
      <c r="E210" s="186"/>
      <c r="F210" s="186">
        <v>11.281599999999999</v>
      </c>
      <c r="G210" s="186"/>
      <c r="H210" s="224">
        <v>25.795100000000001</v>
      </c>
      <c r="I210" s="91"/>
      <c r="J210" s="91"/>
      <c r="K210" s="92"/>
      <c r="L210" s="195"/>
      <c r="M210" s="195"/>
    </row>
    <row r="211" spans="2:13" ht="16.2" thickBot="1" x14ac:dyDescent="0.35">
      <c r="B211" s="83"/>
      <c r="C211" s="113" t="s">
        <v>55</v>
      </c>
      <c r="D211" s="187">
        <f>D197</f>
        <v>6285</v>
      </c>
      <c r="E211" s="187">
        <f>SUM(E207:E210)</f>
        <v>84.153199999999998</v>
      </c>
      <c r="F211" s="187">
        <f>SUM(F207:F210)</f>
        <v>3966.7472000000002</v>
      </c>
      <c r="G211" s="187">
        <f>D211-F211</f>
        <v>2318.2527999999998</v>
      </c>
      <c r="H211" s="210">
        <f>H207+H208+H209+H210</f>
        <v>4599.0839000000005</v>
      </c>
      <c r="I211" s="81"/>
      <c r="J211" s="81"/>
      <c r="K211" s="72"/>
      <c r="L211" s="119"/>
      <c r="M211" s="119"/>
    </row>
    <row r="212" spans="2:13" s="71" customFormat="1" ht="9" customHeight="1" x14ac:dyDescent="0.3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5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3"/>
    <row r="215" spans="2:13" ht="14.1" hidden="1" customHeight="1" x14ac:dyDescent="0.3"/>
    <row r="216" spans="2:13" ht="14.1" hidden="1" customHeight="1" x14ac:dyDescent="0.3"/>
    <row r="217" spans="2:13" ht="14.1" hidden="1" customHeight="1" x14ac:dyDescent="0.3">
      <c r="G217" s="65"/>
    </row>
    <row r="218" spans="2:13" ht="14.1" hidden="1" customHeight="1" x14ac:dyDescent="0.3">
      <c r="F218" s="65"/>
    </row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38
&amp;"-,Normal"&amp;11(iht. motatte landings- og sluttsedler fra fiskesalgslagene; alle tallstørrelser i hele tonn)&amp;R26.09.2017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UKE_38_2017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2017-09-05T09:10:39Z</cp:lastPrinted>
  <dcterms:created xsi:type="dcterms:W3CDTF">2011-07-06T12:13:20Z</dcterms:created>
  <dcterms:modified xsi:type="dcterms:W3CDTF">2017-09-26T10:58:49Z</dcterms:modified>
</cp:coreProperties>
</file>