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7\"/>
    </mc:Choice>
  </mc:AlternateContent>
  <bookViews>
    <workbookView xWindow="0" yWindow="0" windowWidth="28800" windowHeight="12432" tabRatio="413"/>
  </bookViews>
  <sheets>
    <sheet name="UKE_7_2017" sheetId="1" r:id="rId1"/>
  </sheets>
  <definedNames>
    <definedName name="Z_14D440E4_F18A_4F78_9989_38C1B133222D_.wvu.Cols" localSheetId="0" hidden="1">UKE_7_2017!#REF!</definedName>
    <definedName name="Z_14D440E4_F18A_4F78_9989_38C1B133222D_.wvu.PrintArea" localSheetId="0" hidden="1">UKE_7_2017!$B$1:$M$214</definedName>
    <definedName name="Z_14D440E4_F18A_4F78_9989_38C1B133222D_.wvu.Rows" localSheetId="0" hidden="1">UKE_7_2017!$326:$1048576,UKE_7_2017!$215:$325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I123" i="1"/>
  <c r="H137" i="1" l="1"/>
  <c r="H136" i="1"/>
  <c r="H134" i="1"/>
  <c r="H133" i="1"/>
  <c r="H131" i="1"/>
  <c r="H130" i="1"/>
  <c r="H128" i="1"/>
  <c r="H129" i="1"/>
  <c r="H127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3" i="1"/>
  <c r="I32" i="1" s="1"/>
  <c r="I30" i="1"/>
  <c r="I29" i="1"/>
  <c r="I28" i="1"/>
  <c r="I26" i="1"/>
  <c r="I23" i="1"/>
  <c r="I22" i="1"/>
  <c r="I31" i="1"/>
  <c r="I27" i="1"/>
  <c r="I25" i="1" s="1"/>
  <c r="I24" i="1" l="1"/>
  <c r="H89" i="1"/>
  <c r="H88" i="1" s="1"/>
  <c r="E138" i="1" l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G138" i="1"/>
  <c r="H138" i="1" s="1"/>
  <c r="F138" i="1"/>
  <c r="H119" i="1"/>
  <c r="G60" i="1"/>
  <c r="H98" i="1" l="1"/>
  <c r="H97" i="1"/>
  <c r="D91" i="1"/>
  <c r="D90" i="1"/>
  <c r="I89" i="1"/>
  <c r="I88" i="1" s="1"/>
  <c r="G89" i="1"/>
  <c r="F89" i="1"/>
  <c r="E89" i="1"/>
  <c r="E88" i="1" s="1"/>
  <c r="D89" i="1"/>
  <c r="D88" i="1" s="1"/>
  <c r="D99" i="1" s="1"/>
  <c r="G88" i="1"/>
  <c r="F88" i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J32" i="1"/>
  <c r="G32" i="1"/>
  <c r="F32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E99" i="1"/>
  <c r="G99" i="1"/>
  <c r="F24" i="1"/>
  <c r="F40" i="1" s="1"/>
  <c r="G40" i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<sst xmlns="http://schemas.openxmlformats.org/spreadsheetml/2006/main" count="226" uniqueCount="114">
  <si>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</si>
  <si>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</si>
  <si>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</si>
  <si>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</si>
  <si>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</si>
  <si>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</si>
  <si>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</si>
  <si>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</si>
  <si>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</si>
  <si>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</si>
  <si>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</si>
  <si>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</si>
  <si>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</si>
  <si>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</si>
  <si>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</si>
  <si>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</si>
  <si>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</si>
  <si>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</si>
  <si>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</si>
  <si>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</si>
  <si>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</si>
  <si>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</si>
  <si>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</si>
  <si>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</si>
  <si>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</si>
  <si>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</si>
  <si>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</si>
  <si>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</si>
  <si>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</si>
  <si>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</si>
  <si>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</si>
  <si>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</si>
  <si>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</si>
  <si>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</si>
  <si>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</si>
  <si>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</si>
  <si>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</si>
  <si>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</si>
  <si>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</si>
  <si>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</si>
  <si>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</si>
  <si>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</si>
  <si>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</si>
  <si>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</si>
  <si>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</si>
  <si>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</si>
  <si>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</si>
  <si>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</si>
  <si>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</si>
  <si>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</si>
  <si>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</si>
  <si>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</si>
  <si>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</si>
  <si>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</si>
  <si>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</si>
  <si>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</si>
  <si>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</si>
  <si>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</si>
  <si>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</si>
  <si>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</si>
  <si>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</si>
  <si>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</si>
  <si>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</si>
  <si>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</si>
  <si>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</si>
  <si>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</si>
  <si>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</si>
  <si>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</si>
  <si>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</si>
  <si>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</si>
  <si>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</si>
  <si>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</si>
  <si>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</si>
  <si>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</si>
  <si>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</si>
  <si>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</si>
  <si>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</si>
  <si>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</si>
  <si>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</si>
  <si>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</si>
  <si>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</si>
  <si>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</si>
  <si>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</si>
  <si>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</si>
  <si>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</si>
  <si>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</si>
  <si>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</si>
  <si>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</si>
  <si>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</si>
  <si>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</si>
  <si>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</si>
  <si>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</si>
  <si>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</si>
  <si>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</si>
  <si>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</si>
  <si>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</si>
  <si>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</si>
  <si>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</si>
  <si>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</si>
  <si>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</si>
  <si>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</si>
  <si>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</si>
  <si>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</si>
  <si>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JUSTERTE GRUPPEKVOTER</t>
    </r>
    <r>
      <rPr>
        <b/>
        <vertAlign val="superscript"/>
        <sz val="12"/>
        <rFont val="Calibri"/>
        <family val="2"/>
      </rPr>
      <t>1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</si>
  <si>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</si>
  <si>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</si>
  <si>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</si>
  <si>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Kvoter justert for overføringer av kvantum mellom kvoteår.</t>
    </r>
  </si>
  <si>
    <t>LANDET KVANTUM UKE 7</t>
  </si>
  <si>
    <t>LANDET KVANTUM T.O.M UKE 7</t>
  </si>
  <si>
    <t>LANDET KVANTUM T.O.M. UKE 7 2016</t>
  </si>
  <si>
    <r>
      <t xml:space="preserve">3 </t>
    </r>
    <r>
      <rPr>
        <sz val="9"/>
        <color theme="1"/>
        <rFont val="Calibri"/>
        <family val="2"/>
      </rPr>
      <t>Registrert rekreasjonsfiske utgjør 88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</si>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</sst>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H5" sqref="H5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1" customWidth="1"/>
    <col min="10" max="10" width="17.8867187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09" t="s">
        <v>88</v>
      </c>
      <c r="C2" s="410"/>
      <c r="D2" s="410"/>
      <c r="E2" s="410"/>
      <c r="F2" s="410"/>
      <c r="G2" s="410"/>
      <c r="H2" s="410"/>
      <c r="I2" s="410"/>
      <c r="J2" s="410"/>
      <c r="K2" s="411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12"/>
      <c r="C7" s="413"/>
      <c r="D7" s="413"/>
      <c r="E7" s="413"/>
      <c r="F7" s="413"/>
      <c r="G7" s="413"/>
      <c r="H7" s="413"/>
      <c r="I7" s="413"/>
      <c r="J7" s="413"/>
      <c r="K7" s="414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15" t="s">
        <v>2</v>
      </c>
      <c r="D9" s="416"/>
      <c r="E9" s="415" t="s">
        <v>20</v>
      </c>
      <c r="F9" s="416"/>
      <c r="G9" s="415" t="s">
        <v>21</v>
      </c>
      <c r="H9" s="416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3">
      <c r="B18" s="417" t="s">
        <v>8</v>
      </c>
      <c r="C18" s="418"/>
      <c r="D18" s="418"/>
      <c r="E18" s="418"/>
      <c r="F18" s="418"/>
      <c r="G18" s="418"/>
      <c r="H18" s="418"/>
      <c r="I18" s="418"/>
      <c r="J18" s="418"/>
      <c r="K18" s="419"/>
      <c r="L18" s="208"/>
      <c r="M18" s="208"/>
    </row>
    <row r="19" spans="1:13" ht="12" customHeight="1" thickBot="1" x14ac:dyDescent="0.35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108</v>
      </c>
      <c r="G20" s="344" t="s">
        <v>109</v>
      </c>
      <c r="H20" s="344" t="s">
        <v>84</v>
      </c>
      <c r="I20" s="344" t="s">
        <v>72</v>
      </c>
      <c r="J20" s="345" t="s">
        <v>110</v>
      </c>
      <c r="K20" s="117"/>
      <c r="L20" s="4"/>
      <c r="M20" s="4"/>
    </row>
    <row r="21" spans="1:13" ht="14.1" customHeight="1" x14ac:dyDescent="0.3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1640.9053000000001</v>
      </c>
      <c r="G21" s="346">
        <f>G22+G23</f>
        <v>23831.567000000003</v>
      </c>
      <c r="H21" s="346"/>
      <c r="I21" s="346">
        <f>I23+I22</f>
        <v>107077.43299999999</v>
      </c>
      <c r="J21" s="347">
        <f>J23+J22</f>
        <v>23948.382300000001</v>
      </c>
      <c r="K21" s="129"/>
      <c r="L21" s="158"/>
      <c r="M21" s="158"/>
    </row>
    <row r="22" spans="1:13" ht="14.1" customHeight="1" x14ac:dyDescent="0.3">
      <c r="B22" s="120"/>
      <c r="C22" s="269" t="s">
        <v>12</v>
      </c>
      <c r="D22" s="328">
        <v>129040</v>
      </c>
      <c r="E22" s="348">
        <v>130159</v>
      </c>
      <c r="F22" s="348">
        <v>1636.1338000000001</v>
      </c>
      <c r="G22" s="348">
        <v>23809.461500000001</v>
      </c>
      <c r="H22" s="348"/>
      <c r="I22" s="348">
        <f>E22-G22</f>
        <v>106349.5385</v>
      </c>
      <c r="J22" s="349">
        <v>23831.4048</v>
      </c>
      <c r="K22" s="129"/>
      <c r="L22" s="158"/>
      <c r="M22" s="158"/>
    </row>
    <row r="23" spans="1:13" ht="14.1" customHeight="1" thickBot="1" x14ac:dyDescent="0.35">
      <c r="B23" s="120"/>
      <c r="C23" s="270" t="s">
        <v>11</v>
      </c>
      <c r="D23" s="342">
        <v>750</v>
      </c>
      <c r="E23" s="350">
        <v>750</v>
      </c>
      <c r="F23" s="350">
        <v>4.7714999999999996</v>
      </c>
      <c r="G23" s="350">
        <v>22.105499999999999</v>
      </c>
      <c r="H23" s="350"/>
      <c r="I23" s="348">
        <f>E23-G23</f>
        <v>727.89449999999999</v>
      </c>
      <c r="J23" s="351">
        <v>116.97750000000001</v>
      </c>
      <c r="K23" s="129"/>
      <c r="L23" s="158"/>
      <c r="M23" s="158"/>
    </row>
    <row r="24" spans="1:13" ht="14.1" customHeight="1" x14ac:dyDescent="0.3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8885.5047000000013</v>
      </c>
      <c r="G24" s="346">
        <f>G25+G31+G32</f>
        <v>43763.652050000004</v>
      </c>
      <c r="H24" s="346"/>
      <c r="I24" s="346">
        <f>I25+I31+I32</f>
        <v>225166.34795000002</v>
      </c>
      <c r="J24" s="347">
        <f>J25+J31+J32</f>
        <v>51360.668000000012</v>
      </c>
      <c r="K24" s="129"/>
      <c r="L24" s="158"/>
      <c r="M24" s="158"/>
    </row>
    <row r="25" spans="1:13" ht="15" customHeight="1" x14ac:dyDescent="0.3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7672.3461000000007</v>
      </c>
      <c r="G25" s="352">
        <f>G26+G27+G28+G29</f>
        <v>35445.767850000004</v>
      </c>
      <c r="H25" s="352"/>
      <c r="I25" s="352">
        <f>I26+I27+I28+I29+I30</f>
        <v>176715.23215000003</v>
      </c>
      <c r="J25" s="353">
        <f>J26+J27+J28+J29+J30</f>
        <v>42078.280000000006</v>
      </c>
      <c r="K25" s="129"/>
      <c r="L25" s="158"/>
      <c r="M25" s="158"/>
    </row>
    <row r="26" spans="1:13" ht="14.1" customHeight="1" x14ac:dyDescent="0.3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1207.8595</v>
      </c>
      <c r="G26" s="354">
        <v>8115.0273999999999</v>
      </c>
      <c r="H26" s="354"/>
      <c r="I26" s="354">
        <f t="shared" ref="I26:I31" si="0">E26-G26</f>
        <v>44945.972600000001</v>
      </c>
      <c r="J26" s="355">
        <v>10133.837100000001</v>
      </c>
      <c r="K26" s="129"/>
      <c r="L26" s="158"/>
      <c r="M26" s="158"/>
    </row>
    <row r="27" spans="1:13" ht="14.1" customHeight="1" x14ac:dyDescent="0.3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2075.7103999999999</v>
      </c>
      <c r="G27" s="354">
        <v>10979.1018</v>
      </c>
      <c r="H27" s="354"/>
      <c r="I27" s="354">
        <f t="shared" si="0"/>
        <v>41507.898199999996</v>
      </c>
      <c r="J27" s="355">
        <v>8028.3019000000004</v>
      </c>
      <c r="K27" s="129"/>
      <c r="L27" s="158"/>
      <c r="M27" s="158"/>
    </row>
    <row r="28" spans="1:13" ht="14.1" customHeight="1" x14ac:dyDescent="0.3">
      <c r="A28" s="22"/>
      <c r="B28" s="131"/>
      <c r="C28" s="274" t="s">
        <v>69</v>
      </c>
      <c r="D28" s="330">
        <v>51454</v>
      </c>
      <c r="E28" s="354">
        <v>55564</v>
      </c>
      <c r="F28" s="354">
        <v>2328.6149</v>
      </c>
      <c r="G28" s="354">
        <v>10322.55615</v>
      </c>
      <c r="H28" s="354"/>
      <c r="I28" s="354">
        <f t="shared" si="0"/>
        <v>45241.443849999996</v>
      </c>
      <c r="J28" s="355">
        <v>13238.354799999999</v>
      </c>
      <c r="K28" s="129"/>
      <c r="L28" s="158"/>
      <c r="M28" s="158"/>
    </row>
    <row r="29" spans="1:13" ht="14.1" customHeight="1" x14ac:dyDescent="0.3">
      <c r="A29" s="22"/>
      <c r="B29" s="131"/>
      <c r="C29" s="274" t="s">
        <v>25</v>
      </c>
      <c r="D29" s="330">
        <v>34409</v>
      </c>
      <c r="E29" s="354">
        <v>33849</v>
      </c>
      <c r="F29" s="354">
        <v>2060.1613000000002</v>
      </c>
      <c r="G29" s="354">
        <v>6029.0825000000004</v>
      </c>
      <c r="H29" s="354"/>
      <c r="I29" s="354">
        <f t="shared" si="0"/>
        <v>27819.9175</v>
      </c>
      <c r="J29" s="355">
        <v>10677.7862</v>
      </c>
      <c r="K29" s="129"/>
      <c r="L29" s="158"/>
      <c r="M29" s="158"/>
    </row>
    <row r="30" spans="1:13" ht="14.1" customHeight="1" x14ac:dyDescent="0.3">
      <c r="A30" s="22"/>
      <c r="B30" s="131"/>
      <c r="C30" s="274" t="s">
        <v>65</v>
      </c>
      <c r="D30" s="330">
        <v>17200</v>
      </c>
      <c r="E30" s="354">
        <v>17200</v>
      </c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3">
      <c r="A31" s="23"/>
      <c r="B31" s="130"/>
      <c r="C31" s="275" t="s">
        <v>18</v>
      </c>
      <c r="D31" s="329">
        <v>33756</v>
      </c>
      <c r="E31" s="352">
        <v>34484</v>
      </c>
      <c r="F31" s="352">
        <v>806.423</v>
      </c>
      <c r="G31" s="352">
        <v>5782.4798000000001</v>
      </c>
      <c r="H31" s="352"/>
      <c r="I31" s="352">
        <f t="shared" si="0"/>
        <v>28701.520199999999</v>
      </c>
      <c r="J31" s="353">
        <v>6845.3167000000003</v>
      </c>
      <c r="K31" s="129"/>
      <c r="L31" s="158"/>
      <c r="M31" s="158"/>
    </row>
    <row r="32" spans="1:13" ht="14.1" customHeight="1" x14ac:dyDescent="0.3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406.73559999999998</v>
      </c>
      <c r="G32" s="352">
        <f>G33</f>
        <v>2535.4043999999999</v>
      </c>
      <c r="H32" s="352"/>
      <c r="I32" s="352">
        <f>I33+I34</f>
        <v>19749.595600000001</v>
      </c>
      <c r="J32" s="353">
        <f>J33</f>
        <v>2437.0713000000001</v>
      </c>
      <c r="K32" s="129"/>
      <c r="L32" s="158"/>
      <c r="M32" s="158"/>
    </row>
    <row r="33" spans="1:13" ht="14.1" customHeight="1" x14ac:dyDescent="0.3">
      <c r="A33" s="22"/>
      <c r="B33" s="131"/>
      <c r="C33" s="274" t="s">
        <v>10</v>
      </c>
      <c r="D33" s="330">
        <v>22944</v>
      </c>
      <c r="E33" s="354">
        <v>20185</v>
      </c>
      <c r="F33" s="354">
        <v>406.73559999999998</v>
      </c>
      <c r="G33" s="354">
        <v>2535.4043999999999</v>
      </c>
      <c r="H33" s="354"/>
      <c r="I33" s="354">
        <f>E33-G33</f>
        <v>17649.595600000001</v>
      </c>
      <c r="J33" s="355">
        <v>2437.0713000000001</v>
      </c>
      <c r="K33" s="129"/>
      <c r="L33" s="158"/>
      <c r="M33" s="158"/>
    </row>
    <row r="34" spans="1:13" ht="14.1" customHeight="1" thickBot="1" x14ac:dyDescent="0.35">
      <c r="A34" s="22"/>
      <c r="B34" s="131"/>
      <c r="C34" s="356" t="s">
        <v>67</v>
      </c>
      <c r="D34" s="331">
        <v>2100</v>
      </c>
      <c r="E34" s="357">
        <v>2100</v>
      </c>
      <c r="F34" s="357"/>
      <c r="G34" s="357"/>
      <c r="H34" s="357"/>
      <c r="I34" s="357">
        <f>E34-G34</f>
        <v>2100</v>
      </c>
      <c r="J34" s="358"/>
      <c r="K34" s="129"/>
      <c r="L34" s="158"/>
      <c r="M34" s="158"/>
    </row>
    <row r="35" spans="1:13" ht="15.75" customHeight="1" thickBot="1" x14ac:dyDescent="0.35">
      <c r="B35" s="120"/>
      <c r="C35" s="175" t="s">
        <v>93</v>
      </c>
      <c r="D35" s="341">
        <v>4000</v>
      </c>
      <c r="E35" s="359">
        <v>4000</v>
      </c>
      <c r="F35" s="359">
        <v>10.9655</v>
      </c>
      <c r="G35" s="359">
        <v>81.000450000000001</v>
      </c>
      <c r="H35" s="359"/>
      <c r="I35" s="359">
        <f>E35-G35</f>
        <v>3918.99955</v>
      </c>
      <c r="J35" s="360">
        <v>90.361099999999993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32">
        <v>687</v>
      </c>
      <c r="E36" s="333">
        <v>687</v>
      </c>
      <c r="F36" s="333">
        <v>24.282</v>
      </c>
      <c r="G36" s="333">
        <v>62.140999999999998</v>
      </c>
      <c r="H36" s="333"/>
      <c r="I36" s="359">
        <f>E36-G36</f>
        <v>624.85900000000004</v>
      </c>
      <c r="J36" s="340">
        <v>34.880800000000001</v>
      </c>
      <c r="K36" s="129"/>
      <c r="L36" s="158"/>
      <c r="M36" s="158"/>
    </row>
    <row r="37" spans="1:13" ht="17.25" customHeight="1" thickBot="1" x14ac:dyDescent="0.35">
      <c r="B37" s="120"/>
      <c r="C37" s="175" t="s">
        <v>94</v>
      </c>
      <c r="D37" s="332">
        <v>3000</v>
      </c>
      <c r="E37" s="333">
        <v>3000</v>
      </c>
      <c r="F37" s="333"/>
      <c r="G37" s="333"/>
      <c r="H37" s="333"/>
      <c r="I37" s="359">
        <f>E37-G37</f>
        <v>3000</v>
      </c>
      <c r="J37" s="340"/>
      <c r="K37" s="129"/>
      <c r="L37" s="158"/>
      <c r="M37" s="158"/>
    </row>
    <row r="38" spans="1:13" ht="17.25" customHeight="1" thickBot="1" x14ac:dyDescent="0.35">
      <c r="B38" s="120"/>
      <c r="C38" s="175" t="s">
        <v>76</v>
      </c>
      <c r="D38" s="332">
        <v>7000</v>
      </c>
      <c r="E38" s="333">
        <v>7000</v>
      </c>
      <c r="F38" s="333">
        <v>15.0052</v>
      </c>
      <c r="G38" s="333">
        <v>88.299000000000007</v>
      </c>
      <c r="H38" s="333"/>
      <c r="I38" s="359">
        <f t="shared" ref="I38:I39" si="1">D38-G38</f>
        <v>6911.701</v>
      </c>
      <c r="J38" s="340">
        <v>7000</v>
      </c>
      <c r="K38" s="129"/>
      <c r="L38" s="158"/>
      <c r="M38" s="158"/>
    </row>
    <row r="39" spans="1:13" ht="14.1" customHeight="1" thickBot="1" x14ac:dyDescent="0.35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5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10576.662700000001</v>
      </c>
      <c r="G40" s="199">
        <f>G21+G24+G35+G36+G37+G38+G39</f>
        <v>67826.659500000023</v>
      </c>
      <c r="H40" s="199">
        <f>H26+H27+H28+H29+H33</f>
        <v>0</v>
      </c>
      <c r="I40" s="199">
        <f>I21+I24+I35+I36+I37+I38+I39</f>
        <v>346699.34050000005</v>
      </c>
      <c r="J40" s="211">
        <f>J21+J24+J35+J36+J37+J38+J39</f>
        <v>82434.292200000011</v>
      </c>
      <c r="K40" s="129"/>
      <c r="L40" s="158"/>
      <c r="M40" s="158"/>
    </row>
    <row r="41" spans="1:13" ht="14.1" customHeight="1" x14ac:dyDescent="0.3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3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3">
      <c r="B43" s="123"/>
      <c r="C43" s="205" t="s">
        <v>111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5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3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5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12" t="s">
        <v>1</v>
      </c>
      <c r="C47" s="413"/>
      <c r="D47" s="413"/>
      <c r="E47" s="413"/>
      <c r="F47" s="413"/>
      <c r="G47" s="413"/>
      <c r="H47" s="413"/>
      <c r="I47" s="413"/>
      <c r="J47" s="413"/>
      <c r="K47" s="414"/>
      <c r="L47" s="208"/>
      <c r="M47" s="208"/>
    </row>
    <row r="48" spans="1:13" ht="12" customHeight="1" thickBot="1" x14ac:dyDescent="0.35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5">
      <c r="B49" s="120"/>
      <c r="C49" s="432" t="s">
        <v>2</v>
      </c>
      <c r="D49" s="433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5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5">
      <c r="B55" s="417" t="s">
        <v>8</v>
      </c>
      <c r="C55" s="418"/>
      <c r="D55" s="418"/>
      <c r="E55" s="418"/>
      <c r="F55" s="418"/>
      <c r="G55" s="418"/>
      <c r="H55" s="418"/>
      <c r="I55" s="418"/>
      <c r="J55" s="418"/>
      <c r="K55" s="419"/>
      <c r="L55" s="208"/>
      <c r="M55" s="208"/>
    </row>
    <row r="56" spans="2:13" s="3" customFormat="1" ht="47.4" thickBot="1" x14ac:dyDescent="0.35">
      <c r="B56" s="143"/>
      <c r="C56" s="180" t="s">
        <v>19</v>
      </c>
      <c r="D56" s="198" t="s">
        <v>20</v>
      </c>
      <c r="E56" s="196" t="str">
        <f>F20</f>
        <v>LANDET KVANTUM UKE 7</v>
      </c>
      <c r="F56" s="196" t="str">
        <f>G20</f>
        <v>LANDET KVANTUM T.O.M UKE 7</v>
      </c>
      <c r="G56" s="196" t="str">
        <f>I20</f>
        <v>RESTKVOTER</v>
      </c>
      <c r="H56" s="197" t="str">
        <f>J20</f>
        <v>LANDET KVANTUM T.O.M. UKE 7 2016</v>
      </c>
      <c r="I56" s="144"/>
      <c r="J56" s="144"/>
      <c r="K56" s="145"/>
      <c r="L56" s="144"/>
      <c r="M56" s="144"/>
    </row>
    <row r="57" spans="2:13" ht="14.1" customHeight="1" x14ac:dyDescent="0.3">
      <c r="B57" s="146"/>
      <c r="C57" s="149" t="s">
        <v>35</v>
      </c>
      <c r="D57" s="424"/>
      <c r="E57" s="365">
        <v>8.6E-3</v>
      </c>
      <c r="F57" s="365">
        <v>29.195499999999999</v>
      </c>
      <c r="G57" s="429"/>
      <c r="H57" s="242">
        <v>27.4818</v>
      </c>
      <c r="I57" s="162"/>
      <c r="J57" s="162"/>
      <c r="K57" s="190"/>
      <c r="L57" s="106"/>
      <c r="M57" s="106"/>
    </row>
    <row r="58" spans="2:13" ht="14.1" customHeight="1" x14ac:dyDescent="0.3">
      <c r="B58" s="146"/>
      <c r="C58" s="147" t="s">
        <v>32</v>
      </c>
      <c r="D58" s="425"/>
      <c r="E58" s="366">
        <v>0.2102</v>
      </c>
      <c r="F58" s="366">
        <v>30.113800000000001</v>
      </c>
      <c r="G58" s="430"/>
      <c r="H58" s="324">
        <v>140.07470000000001</v>
      </c>
      <c r="I58" s="162"/>
      <c r="J58" s="162"/>
      <c r="K58" s="190"/>
      <c r="L58" s="106"/>
      <c r="M58" s="106"/>
    </row>
    <row r="59" spans="2:13" ht="14.1" customHeight="1" thickBot="1" x14ac:dyDescent="0.35">
      <c r="B59" s="146"/>
      <c r="C59" s="148" t="s">
        <v>85</v>
      </c>
      <c r="D59" s="426"/>
      <c r="E59" s="367"/>
      <c r="F59" s="367">
        <v>2.5192000000000001</v>
      </c>
      <c r="G59" s="431"/>
      <c r="H59" s="325">
        <v>5.3517000000000001</v>
      </c>
      <c r="I59" s="162"/>
      <c r="J59" s="162"/>
      <c r="K59" s="190"/>
      <c r="L59" s="106"/>
      <c r="M59" s="106"/>
    </row>
    <row r="60" spans="2:13" s="98" customFormat="1" ht="15.6" customHeight="1" x14ac:dyDescent="0.3">
      <c r="B60" s="163"/>
      <c r="C60" s="149" t="s">
        <v>61</v>
      </c>
      <c r="D60" s="368">
        <v>7100</v>
      </c>
      <c r="E60" s="369">
        <f>SUM(E61:E63)</f>
        <v>1.0611999999999999</v>
      </c>
      <c r="F60" s="369">
        <f>F61+F62+F63</f>
        <v>7.9257000000000009</v>
      </c>
      <c r="G60" s="369">
        <f>D60-F60</f>
        <v>7092.0743000000002</v>
      </c>
      <c r="H60" s="370">
        <f>H61+H62+H63</f>
        <v>10.942399999999999</v>
      </c>
      <c r="I60" s="164"/>
      <c r="J60" s="164"/>
      <c r="K60" s="190"/>
      <c r="L60" s="106"/>
      <c r="M60" s="106"/>
    </row>
    <row r="61" spans="2:13" s="22" customFormat="1" ht="14.1" customHeight="1" x14ac:dyDescent="0.3">
      <c r="B61" s="150"/>
      <c r="C61" s="151" t="s">
        <v>36</v>
      </c>
      <c r="D61" s="249"/>
      <c r="E61" s="235">
        <v>0.18640000000000001</v>
      </c>
      <c r="F61" s="235">
        <v>1.657</v>
      </c>
      <c r="G61" s="235"/>
      <c r="H61" s="237">
        <v>0.64610000000000001</v>
      </c>
      <c r="I61" s="152"/>
      <c r="J61" s="152"/>
      <c r="K61" s="190"/>
      <c r="L61" s="106"/>
      <c r="M61" s="106"/>
    </row>
    <row r="62" spans="2:13" s="22" customFormat="1" ht="14.1" customHeight="1" x14ac:dyDescent="0.3">
      <c r="B62" s="150"/>
      <c r="C62" s="151" t="s">
        <v>37</v>
      </c>
      <c r="D62" s="249"/>
      <c r="E62" s="235">
        <v>0.55200000000000005</v>
      </c>
      <c r="F62" s="235">
        <v>3.4739</v>
      </c>
      <c r="G62" s="235"/>
      <c r="H62" s="237">
        <v>2.4647000000000001</v>
      </c>
      <c r="I62" s="177"/>
      <c r="J62" s="177"/>
      <c r="K62" s="190"/>
      <c r="L62" s="106"/>
      <c r="M62" s="106"/>
    </row>
    <row r="63" spans="2:13" s="22" customFormat="1" ht="14.1" customHeight="1" thickBot="1" x14ac:dyDescent="0.35">
      <c r="B63" s="150"/>
      <c r="C63" s="228" t="s">
        <v>38</v>
      </c>
      <c r="D63" s="250"/>
      <c r="E63" s="241">
        <v>0.32279999999999998</v>
      </c>
      <c r="F63" s="241">
        <v>2.7948</v>
      </c>
      <c r="G63" s="241"/>
      <c r="H63" s="237">
        <v>7.8315999999999999</v>
      </c>
      <c r="I63" s="177"/>
      <c r="J63" s="177"/>
      <c r="K63" s="190"/>
      <c r="L63" s="106"/>
      <c r="M63" s="106"/>
    </row>
    <row r="64" spans="2:13" ht="14.1" customHeight="1" thickBot="1" x14ac:dyDescent="0.35">
      <c r="B64" s="120"/>
      <c r="C64" s="153" t="s">
        <v>39</v>
      </c>
      <c r="D64" s="231">
        <v>85</v>
      </c>
      <c r="E64" s="236"/>
      <c r="F64" s="236"/>
      <c r="G64" s="236">
        <f>D64-F64</f>
        <v>85</v>
      </c>
      <c r="H64" s="238"/>
      <c r="I64" s="158"/>
      <c r="J64" s="158"/>
      <c r="K64" s="190"/>
      <c r="L64" s="106"/>
      <c r="M64" s="106"/>
    </row>
    <row r="65" spans="2:13" ht="14.1" customHeight="1" thickBot="1" x14ac:dyDescent="0.35">
      <c r="B65" s="120"/>
      <c r="C65" s="153" t="s">
        <v>14</v>
      </c>
      <c r="D65" s="229"/>
      <c r="E65" s="243">
        <v>0.22839999999999999</v>
      </c>
      <c r="F65" s="243">
        <v>1.2938000000000001</v>
      </c>
      <c r="G65" s="243"/>
      <c r="H65" s="307"/>
      <c r="I65" s="158"/>
      <c r="J65" s="158"/>
      <c r="K65" s="190"/>
      <c r="L65" s="106"/>
      <c r="M65" s="106"/>
    </row>
    <row r="66" spans="2:13" s="3" customFormat="1" ht="16.5" customHeight="1" thickBot="1" x14ac:dyDescent="0.35">
      <c r="B66" s="118"/>
      <c r="C66" s="181" t="s">
        <v>9</v>
      </c>
      <c r="D66" s="188">
        <v>12225</v>
      </c>
      <c r="E66" s="203">
        <f>E57+E58+E59+E60+E64+E65</f>
        <v>1.5083999999999997</v>
      </c>
      <c r="F66" s="312">
        <f>F57+F58+F59+F60+F64+F65</f>
        <v>71.048000000000002</v>
      </c>
      <c r="G66" s="203">
        <f>D66-F66</f>
        <v>12153.951999999999</v>
      </c>
      <c r="H66" s="211">
        <f>H57+H58+H59+H60+H64+H65</f>
        <v>183.85059999999999</v>
      </c>
      <c r="I66" s="174"/>
      <c r="J66" s="174"/>
      <c r="K66" s="190"/>
      <c r="L66" s="106"/>
      <c r="M66" s="106"/>
    </row>
    <row r="67" spans="2:13" s="3" customFormat="1" ht="19.2" customHeight="1" thickBot="1" x14ac:dyDescent="0.35">
      <c r="B67" s="159"/>
      <c r="C67" s="427"/>
      <c r="D67" s="427"/>
      <c r="E67" s="427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5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12" t="s">
        <v>1</v>
      </c>
      <c r="C72" s="413"/>
      <c r="D72" s="413"/>
      <c r="E72" s="413"/>
      <c r="F72" s="413"/>
      <c r="G72" s="413"/>
      <c r="H72" s="413"/>
      <c r="I72" s="413"/>
      <c r="J72" s="413"/>
      <c r="K72" s="414"/>
      <c r="L72" s="208"/>
      <c r="M72" s="208"/>
    </row>
    <row r="73" spans="2:13" ht="4.5" customHeight="1" thickBot="1" x14ac:dyDescent="0.35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5">
      <c r="B74" s="118"/>
      <c r="C74" s="415" t="s">
        <v>2</v>
      </c>
      <c r="D74" s="416"/>
      <c r="E74" s="415" t="s">
        <v>20</v>
      </c>
      <c r="F74" s="420"/>
      <c r="G74" s="415" t="s">
        <v>21</v>
      </c>
      <c r="H74" s="416"/>
      <c r="I74" s="158"/>
      <c r="J74" s="158"/>
      <c r="K74" s="116"/>
      <c r="L74" s="137"/>
      <c r="M74" s="137"/>
    </row>
    <row r="75" spans="2:13" ht="16.2" x14ac:dyDescent="0.3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4.4" x14ac:dyDescent="0.3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6.8" thickBot="1" x14ac:dyDescent="0.35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5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3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3">
      <c r="B80" s="257"/>
      <c r="C80" s="428" t="s">
        <v>97</v>
      </c>
      <c r="D80" s="428"/>
      <c r="E80" s="428"/>
      <c r="F80" s="428"/>
      <c r="G80" s="428"/>
      <c r="H80" s="428"/>
      <c r="I80" s="264"/>
      <c r="J80" s="265"/>
      <c r="K80" s="262"/>
      <c r="L80" s="265"/>
      <c r="M80" s="119"/>
    </row>
    <row r="81" spans="1:13" ht="6" customHeight="1" thickBot="1" x14ac:dyDescent="0.35">
      <c r="B81" s="257"/>
      <c r="C81" s="428"/>
      <c r="D81" s="428"/>
      <c r="E81" s="428"/>
      <c r="F81" s="428"/>
      <c r="G81" s="428"/>
      <c r="H81" s="428"/>
      <c r="I81" s="265"/>
      <c r="J81" s="265"/>
      <c r="K81" s="262"/>
      <c r="L81" s="265"/>
      <c r="M81" s="119"/>
    </row>
    <row r="82" spans="1:13" ht="14.1" customHeight="1" x14ac:dyDescent="0.3">
      <c r="B82" s="421" t="s">
        <v>8</v>
      </c>
      <c r="C82" s="422"/>
      <c r="D82" s="422"/>
      <c r="E82" s="422"/>
      <c r="F82" s="422"/>
      <c r="G82" s="422"/>
      <c r="H82" s="422"/>
      <c r="I82" s="422"/>
      <c r="J82" s="422"/>
      <c r="K82" s="423"/>
      <c r="L82" s="302"/>
      <c r="M82" s="208"/>
    </row>
    <row r="83" spans="1:13" ht="5.25" customHeight="1" thickBot="1" x14ac:dyDescent="0.35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5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7</v>
      </c>
      <c r="G84" s="196" t="str">
        <f>G20</f>
        <v>LANDET KVANTUM T.O.M UKE 7</v>
      </c>
      <c r="H84" s="196" t="str">
        <f>I20</f>
        <v>RESTKVOTER</v>
      </c>
      <c r="I84" s="197" t="str">
        <f>J20</f>
        <v>LANDET KVANTUM T.O.M. UKE 7 2016</v>
      </c>
      <c r="J84" s="119"/>
      <c r="K84" s="10"/>
      <c r="L84" s="119"/>
      <c r="M84" s="119"/>
    </row>
    <row r="85" spans="1:13" ht="14.1" customHeight="1" x14ac:dyDescent="0.3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778.12120000000004</v>
      </c>
      <c r="G85" s="346">
        <f>G86+G87</f>
        <v>8282.3482999999997</v>
      </c>
      <c r="H85" s="346">
        <f>H86+H87</f>
        <v>42018.651699999995</v>
      </c>
      <c r="I85" s="347">
        <f>I86+I87</f>
        <v>7026.8064000000004</v>
      </c>
      <c r="J85" s="158"/>
      <c r="K85" s="129"/>
      <c r="L85" s="158"/>
      <c r="M85" s="158"/>
    </row>
    <row r="86" spans="1:13" ht="14.1" customHeight="1" x14ac:dyDescent="0.3">
      <c r="A86" s="121"/>
      <c r="B86" s="119"/>
      <c r="C86" s="269" t="s">
        <v>12</v>
      </c>
      <c r="D86" s="328">
        <v>42974</v>
      </c>
      <c r="E86" s="348">
        <v>49551</v>
      </c>
      <c r="F86" s="348">
        <v>769.83600000000001</v>
      </c>
      <c r="G86" s="348">
        <v>8243.6124999999993</v>
      </c>
      <c r="H86" s="348">
        <f>E86-G86</f>
        <v>41307.387499999997</v>
      </c>
      <c r="I86" s="349">
        <v>6973.9704000000002</v>
      </c>
      <c r="J86" s="158"/>
      <c r="K86" s="129"/>
      <c r="L86" s="158"/>
      <c r="M86" s="158"/>
    </row>
    <row r="87" spans="1:13" ht="15" thickBot="1" x14ac:dyDescent="0.35">
      <c r="A87" s="121"/>
      <c r="B87" s="119"/>
      <c r="C87" s="362" t="s">
        <v>11</v>
      </c>
      <c r="D87" s="342">
        <v>750</v>
      </c>
      <c r="E87" s="350">
        <v>750</v>
      </c>
      <c r="F87" s="350">
        <v>8.2851999999999997</v>
      </c>
      <c r="G87" s="350">
        <v>38.735799999999998</v>
      </c>
      <c r="H87" s="350">
        <f>E87-G87</f>
        <v>711.26419999999996</v>
      </c>
      <c r="I87" s="351">
        <v>52.835999999999999</v>
      </c>
      <c r="J87" s="158"/>
      <c r="K87" s="129"/>
      <c r="L87" s="158"/>
      <c r="M87" s="158"/>
    </row>
    <row r="88" spans="1:13" ht="14.1" customHeight="1" x14ac:dyDescent="0.3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945.1431</v>
      </c>
      <c r="G88" s="346">
        <f t="shared" si="2"/>
        <v>9708.9411999999993</v>
      </c>
      <c r="H88" s="346">
        <f>H89+H94+H95</f>
        <v>67716.058799999999</v>
      </c>
      <c r="I88" s="347">
        <f t="shared" si="2"/>
        <v>9851.009</v>
      </c>
      <c r="J88" s="158"/>
      <c r="K88" s="129"/>
      <c r="L88" s="158"/>
      <c r="M88" s="158"/>
    </row>
    <row r="89" spans="1:13" ht="15.75" customHeight="1" x14ac:dyDescent="0.3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571.49450000000002</v>
      </c>
      <c r="G89" s="352">
        <f t="shared" si="3"/>
        <v>4990.5391999999993</v>
      </c>
      <c r="H89" s="352">
        <f>H90+H91+H92+H93</f>
        <v>52595.460799999993</v>
      </c>
      <c r="I89" s="353">
        <f t="shared" si="3"/>
        <v>6968.6238999999996</v>
      </c>
      <c r="J89" s="158"/>
      <c r="K89" s="129"/>
      <c r="L89" s="158"/>
      <c r="M89" s="158"/>
    </row>
    <row r="90" spans="1:13" ht="14.1" customHeight="1" x14ac:dyDescent="0.3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107.71729999999999</v>
      </c>
      <c r="G90" s="354">
        <v>1437.8022000000001</v>
      </c>
      <c r="H90" s="354">
        <f t="shared" ref="H90:H96" si="4">E90-G90</f>
        <v>16218.1978</v>
      </c>
      <c r="I90" s="355">
        <v>1964.6610000000001</v>
      </c>
      <c r="J90" s="158"/>
      <c r="K90" s="129"/>
      <c r="L90" s="158"/>
      <c r="M90" s="158"/>
    </row>
    <row r="91" spans="1:13" ht="14.1" customHeight="1" x14ac:dyDescent="0.3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159.64449999999999</v>
      </c>
      <c r="G91" s="354">
        <v>1747.5540000000001</v>
      </c>
      <c r="H91" s="354">
        <f t="shared" si="4"/>
        <v>14706.446</v>
      </c>
      <c r="I91" s="355">
        <v>2279.5540999999998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4" t="s">
        <v>24</v>
      </c>
      <c r="D92" s="330">
        <v>15573</v>
      </c>
      <c r="E92" s="354">
        <v>17916</v>
      </c>
      <c r="F92" s="354">
        <v>204.31559999999999</v>
      </c>
      <c r="G92" s="354">
        <v>1391.4494</v>
      </c>
      <c r="H92" s="354">
        <f t="shared" si="4"/>
        <v>16524.550599999999</v>
      </c>
      <c r="I92" s="355">
        <v>1769.3086000000001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4" t="s">
        <v>25</v>
      </c>
      <c r="D93" s="330">
        <v>8605</v>
      </c>
      <c r="E93" s="354">
        <v>5560</v>
      </c>
      <c r="F93" s="354">
        <v>99.817099999999996</v>
      </c>
      <c r="G93" s="354">
        <v>413.73360000000002</v>
      </c>
      <c r="H93" s="354">
        <f t="shared" si="4"/>
        <v>5146.2664000000004</v>
      </c>
      <c r="I93" s="355">
        <v>955.10019999999997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5" t="s">
        <v>32</v>
      </c>
      <c r="D94" s="329">
        <v>12841</v>
      </c>
      <c r="E94" s="352">
        <v>13273</v>
      </c>
      <c r="F94" s="352">
        <v>323.10129999999998</v>
      </c>
      <c r="G94" s="352">
        <v>4262.5450000000001</v>
      </c>
      <c r="H94" s="352">
        <f t="shared" si="4"/>
        <v>9010.4549999999999</v>
      </c>
      <c r="I94" s="353">
        <v>2373.9735999999998</v>
      </c>
      <c r="J94" s="158"/>
      <c r="K94" s="129"/>
      <c r="L94" s="158"/>
      <c r="M94" s="158"/>
    </row>
    <row r="95" spans="1:13" ht="14.1" customHeight="1" thickBot="1" x14ac:dyDescent="0.35">
      <c r="A95" s="121"/>
      <c r="B95" s="39"/>
      <c r="C95" s="276" t="s">
        <v>63</v>
      </c>
      <c r="D95" s="338">
        <v>5707</v>
      </c>
      <c r="E95" s="363">
        <v>6566</v>
      </c>
      <c r="F95" s="363">
        <v>50.5473</v>
      </c>
      <c r="G95" s="363">
        <v>455.85700000000003</v>
      </c>
      <c r="H95" s="363">
        <f t="shared" si="4"/>
        <v>6110.143</v>
      </c>
      <c r="I95" s="364">
        <v>508.41149999999999</v>
      </c>
      <c r="J95" s="158"/>
      <c r="K95" s="129"/>
      <c r="L95" s="158"/>
      <c r="M95" s="158"/>
    </row>
    <row r="96" spans="1:13" ht="15" thickBot="1" x14ac:dyDescent="0.35">
      <c r="A96" s="121"/>
      <c r="B96" s="39"/>
      <c r="C96" s="175" t="s">
        <v>13</v>
      </c>
      <c r="D96" s="341">
        <v>309</v>
      </c>
      <c r="E96" s="359">
        <v>309</v>
      </c>
      <c r="F96" s="359">
        <v>0.12659999999999999</v>
      </c>
      <c r="G96" s="359">
        <v>9.3221000000000007</v>
      </c>
      <c r="H96" s="359">
        <f t="shared" si="4"/>
        <v>299.67790000000002</v>
      </c>
      <c r="I96" s="360">
        <v>9.0510999999999999</v>
      </c>
      <c r="J96" s="158"/>
      <c r="K96" s="129"/>
      <c r="L96" s="158"/>
      <c r="M96" s="158"/>
    </row>
    <row r="97" spans="1:13" ht="16.8" thickBot="1" x14ac:dyDescent="0.35">
      <c r="A97" s="121"/>
      <c r="B97" s="119"/>
      <c r="C97" s="175" t="s">
        <v>71</v>
      </c>
      <c r="D97" s="332">
        <v>300</v>
      </c>
      <c r="E97" s="333">
        <v>300</v>
      </c>
      <c r="F97" s="333">
        <v>0.84330000000000005</v>
      </c>
      <c r="G97" s="333">
        <v>300</v>
      </c>
      <c r="H97" s="333">
        <f t="shared" ref="H97:H98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5">
      <c r="A98" s="121"/>
      <c r="B98" s="119"/>
      <c r="C98" s="267" t="s">
        <v>14</v>
      </c>
      <c r="D98" s="332"/>
      <c r="E98" s="333"/>
      <c r="F98" s="333"/>
      <c r="G98" s="333"/>
      <c r="H98" s="333">
        <f t="shared" si="5"/>
        <v>0</v>
      </c>
      <c r="I98" s="340"/>
      <c r="J98" s="158"/>
      <c r="K98" s="129"/>
      <c r="L98" s="158"/>
      <c r="M98" s="158"/>
    </row>
    <row r="99" spans="1:13" ht="16.2" thickBot="1" x14ac:dyDescent="0.35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1724.2342000000001</v>
      </c>
      <c r="G99" s="226">
        <f t="shared" si="6"/>
        <v>18300.6116</v>
      </c>
      <c r="H99" s="226">
        <f>H85+H88+H96+H97+H98</f>
        <v>110034.38839999998</v>
      </c>
      <c r="I99" s="200">
        <f t="shared" si="6"/>
        <v>17186.8665</v>
      </c>
      <c r="J99" s="158"/>
      <c r="K99" s="129"/>
      <c r="L99" s="158"/>
      <c r="M99" s="158"/>
    </row>
    <row r="100" spans="1:13" ht="14.4" x14ac:dyDescent="0.3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3">
      <c r="B101" s="13"/>
      <c r="C101" s="205" t="s">
        <v>112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3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3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3">
      <c r="B107" s="412" t="s">
        <v>1</v>
      </c>
      <c r="C107" s="413"/>
      <c r="D107" s="413"/>
      <c r="E107" s="413"/>
      <c r="F107" s="413"/>
      <c r="G107" s="413"/>
      <c r="H107" s="413"/>
      <c r="I107" s="413"/>
      <c r="J107" s="413"/>
      <c r="K107" s="414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15" t="s">
        <v>2</v>
      </c>
      <c r="D109" s="416"/>
      <c r="E109" s="415" t="s">
        <v>20</v>
      </c>
      <c r="F109" s="416"/>
      <c r="G109" s="415" t="s">
        <v>21</v>
      </c>
      <c r="H109" s="416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5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5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3">
      <c r="B114" s="13"/>
      <c r="C114" s="124" t="s">
        <v>106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3">
      <c r="B116" s="417" t="s">
        <v>8</v>
      </c>
      <c r="C116" s="418"/>
      <c r="D116" s="418"/>
      <c r="E116" s="418"/>
      <c r="F116" s="418"/>
      <c r="G116" s="418"/>
      <c r="H116" s="418"/>
      <c r="I116" s="418"/>
      <c r="J116" s="418"/>
      <c r="K116" s="419"/>
      <c r="L116" s="208"/>
      <c r="M116" s="208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5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7</v>
      </c>
      <c r="G118" s="196" t="str">
        <f>G20</f>
        <v>LANDET KVANTUM T.O.M UKE 7</v>
      </c>
      <c r="H118" s="196" t="str">
        <f>I20</f>
        <v>RESTKVOTER</v>
      </c>
      <c r="I118" s="197" t="str">
        <f>J20</f>
        <v>LANDET KVANTUM T.O.M. UKE 7 2016</v>
      </c>
      <c r="J118" s="4"/>
      <c r="K118" s="1"/>
      <c r="L118" s="4"/>
      <c r="M118" s="4"/>
    </row>
    <row r="119" spans="2:13" s="71" customFormat="1" ht="14.1" customHeight="1" x14ac:dyDescent="0.3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769.16579999999999</v>
      </c>
      <c r="G119" s="365">
        <f>G120+G121+G122</f>
        <v>3876.3096</v>
      </c>
      <c r="H119" s="365">
        <f>D119-G119</f>
        <v>44680.690399999999</v>
      </c>
      <c r="I119" s="375">
        <f>I120+I121+I122</f>
        <v>2771.3204000000001</v>
      </c>
      <c r="J119" s="158"/>
      <c r="K119" s="129"/>
      <c r="L119" s="158"/>
      <c r="M119" s="158"/>
    </row>
    <row r="120" spans="2:13" ht="14.1" customHeight="1" x14ac:dyDescent="0.3">
      <c r="B120" s="9"/>
      <c r="C120" s="269" t="s">
        <v>12</v>
      </c>
      <c r="D120" s="376">
        <v>38846</v>
      </c>
      <c r="E120" s="253">
        <v>39955</v>
      </c>
      <c r="F120" s="377">
        <v>498.75920000000002</v>
      </c>
      <c r="G120" s="377">
        <v>2928.4827</v>
      </c>
      <c r="H120" s="377">
        <f t="shared" ref="H120:H126" si="7">E120-G120</f>
        <v>37026.5173</v>
      </c>
      <c r="I120" s="378">
        <v>1717.5985000000001</v>
      </c>
      <c r="J120" s="158"/>
      <c r="K120" s="129"/>
      <c r="L120" s="158"/>
      <c r="M120" s="158"/>
    </row>
    <row r="121" spans="2:13" ht="14.1" customHeight="1" x14ac:dyDescent="0.3">
      <c r="B121" s="9"/>
      <c r="C121" s="269" t="s">
        <v>11</v>
      </c>
      <c r="D121" s="376">
        <v>9211</v>
      </c>
      <c r="E121" s="253">
        <v>9140</v>
      </c>
      <c r="F121" s="377">
        <v>270.40660000000003</v>
      </c>
      <c r="G121" s="377">
        <v>947.82690000000002</v>
      </c>
      <c r="H121" s="377">
        <f t="shared" si="7"/>
        <v>8192.1731</v>
      </c>
      <c r="I121" s="378">
        <v>1053.7219</v>
      </c>
      <c r="J121" s="158"/>
      <c r="K121" s="129"/>
      <c r="L121" s="158"/>
      <c r="M121" s="158"/>
    </row>
    <row r="122" spans="2:13" ht="15" thickBot="1" x14ac:dyDescent="0.35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77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5">
      <c r="B123" s="100"/>
      <c r="C123" s="271" t="s">
        <v>41</v>
      </c>
      <c r="D123" s="382">
        <v>32809</v>
      </c>
      <c r="E123" s="304">
        <v>31815</v>
      </c>
      <c r="F123" s="309">
        <v>18.887</v>
      </c>
      <c r="G123" s="309">
        <f>501.033+0.051</f>
        <v>501.084</v>
      </c>
      <c r="H123" s="308">
        <f t="shared" si="7"/>
        <v>31313.916000000001</v>
      </c>
      <c r="I123" s="310">
        <f>517.477+2.142</f>
        <v>519.61900000000003</v>
      </c>
      <c r="J123" s="101"/>
      <c r="K123" s="129"/>
      <c r="L123" s="158"/>
      <c r="M123" s="158"/>
    </row>
    <row r="124" spans="2:13" s="71" customFormat="1" ht="14.25" customHeight="1" thickBot="1" x14ac:dyDescent="0.35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1438.0926000000002</v>
      </c>
      <c r="G124" s="384">
        <f>G133+G130+G125</f>
        <v>8815.8654000000006</v>
      </c>
      <c r="H124" s="384">
        <f t="shared" si="7"/>
        <v>42612.134599999998</v>
      </c>
      <c r="I124" s="385">
        <f>I125+I130+I133</f>
        <v>14211.188399999999</v>
      </c>
      <c r="J124" s="119"/>
      <c r="K124" s="129"/>
      <c r="L124" s="158"/>
      <c r="M124" s="158"/>
    </row>
    <row r="125" spans="2:13" ht="15.75" customHeight="1" x14ac:dyDescent="0.3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1248.1827000000001</v>
      </c>
      <c r="G125" s="387">
        <f>G126+G127+G129+G128</f>
        <v>7584.3521000000001</v>
      </c>
      <c r="H125" s="387">
        <f t="shared" si="7"/>
        <v>30665.6479</v>
      </c>
      <c r="I125" s="388">
        <f>I126+I127+I128+I129</f>
        <v>12641.0065</v>
      </c>
      <c r="J125" s="4"/>
      <c r="K125" s="129"/>
      <c r="L125" s="158"/>
      <c r="M125" s="158"/>
    </row>
    <row r="126" spans="2:13" s="22" customFormat="1" ht="14.1" customHeight="1" x14ac:dyDescent="0.3">
      <c r="B126" s="45"/>
      <c r="C126" s="274" t="s">
        <v>22</v>
      </c>
      <c r="D126" s="389">
        <v>10943</v>
      </c>
      <c r="E126" s="249">
        <v>12070</v>
      </c>
      <c r="F126" s="390">
        <v>287.88690000000003</v>
      </c>
      <c r="G126" s="390">
        <v>1455.2541000000001</v>
      </c>
      <c r="H126" s="390">
        <f t="shared" si="7"/>
        <v>10614.7459</v>
      </c>
      <c r="I126" s="391">
        <v>1955.7139999999999</v>
      </c>
      <c r="J126" s="46"/>
      <c r="K126" s="129"/>
      <c r="L126" s="158"/>
      <c r="M126" s="158"/>
    </row>
    <row r="127" spans="2:13" s="22" customFormat="1" ht="14.1" customHeight="1" x14ac:dyDescent="0.3">
      <c r="B127" s="131"/>
      <c r="C127" s="274" t="s">
        <v>23</v>
      </c>
      <c r="D127" s="389">
        <v>10198</v>
      </c>
      <c r="E127" s="249">
        <v>10860</v>
      </c>
      <c r="F127" s="390">
        <v>447.38200000000001</v>
      </c>
      <c r="G127" s="390">
        <v>2456.6691000000001</v>
      </c>
      <c r="H127" s="390">
        <f t="shared" ref="H127:H135" si="8">E127-G127</f>
        <v>8403.3309000000008</v>
      </c>
      <c r="I127" s="391">
        <v>3568.5086999999999</v>
      </c>
      <c r="J127" s="137"/>
      <c r="K127" s="129"/>
      <c r="L127" s="158"/>
      <c r="M127" s="158"/>
    </row>
    <row r="128" spans="2:13" s="22" customFormat="1" ht="14.1" customHeight="1" x14ac:dyDescent="0.3">
      <c r="B128" s="131"/>
      <c r="C128" s="274" t="s">
        <v>24</v>
      </c>
      <c r="D128" s="389">
        <v>9687</v>
      </c>
      <c r="E128" s="249">
        <v>9306</v>
      </c>
      <c r="F128" s="390">
        <v>207.58949999999999</v>
      </c>
      <c r="G128" s="390">
        <v>2278.7842000000001</v>
      </c>
      <c r="H128" s="390">
        <f t="shared" ref="H128:H134" si="9">E128-G128</f>
        <v>7027.2157999999999</v>
      </c>
      <c r="I128" s="391">
        <v>4243.3251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4" t="s">
        <v>25</v>
      </c>
      <c r="D129" s="389">
        <v>7406</v>
      </c>
      <c r="E129" s="249">
        <v>6014</v>
      </c>
      <c r="F129" s="390">
        <v>305.32429999999999</v>
      </c>
      <c r="G129" s="390">
        <v>1393.6447000000001</v>
      </c>
      <c r="H129" s="390">
        <f t="shared" si="9"/>
        <v>4620.3553000000002</v>
      </c>
      <c r="I129" s="391">
        <v>2873.4587000000001</v>
      </c>
      <c r="J129" s="137"/>
      <c r="K129" s="129"/>
      <c r="L129" s="158"/>
      <c r="M129" s="158"/>
    </row>
    <row r="130" spans="2:13" s="23" customFormat="1" ht="14.1" customHeight="1" x14ac:dyDescent="0.3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2.3414000000000001</v>
      </c>
      <c r="G130" s="393">
        <v>142.84700000000001</v>
      </c>
      <c r="H130" s="393">
        <f t="shared" si="9"/>
        <v>5927.1530000000002</v>
      </c>
      <c r="I130" s="394">
        <v>275.13119999999998</v>
      </c>
      <c r="J130" s="39"/>
      <c r="K130" s="129"/>
      <c r="L130" s="158"/>
      <c r="M130" s="158"/>
    </row>
    <row r="131" spans="2:13" ht="14.1" customHeight="1" x14ac:dyDescent="0.3">
      <c r="B131" s="9"/>
      <c r="C131" s="274" t="s">
        <v>43</v>
      </c>
      <c r="D131" s="389">
        <v>4986</v>
      </c>
      <c r="E131" s="305">
        <v>5570</v>
      </c>
      <c r="F131" s="395">
        <v>2.2464</v>
      </c>
      <c r="G131" s="395">
        <v>142.4144</v>
      </c>
      <c r="H131" s="395">
        <f t="shared" si="9"/>
        <v>5427.5856000000003</v>
      </c>
      <c r="I131" s="396">
        <v>269.78070000000002</v>
      </c>
      <c r="J131" s="119"/>
      <c r="K131" s="129"/>
      <c r="L131" s="158"/>
      <c r="M131" s="158"/>
    </row>
    <row r="132" spans="2:13" ht="14.1" customHeight="1" x14ac:dyDescent="0.3">
      <c r="B132" s="20"/>
      <c r="C132" s="274" t="s">
        <v>44</v>
      </c>
      <c r="D132" s="389">
        <v>500</v>
      </c>
      <c r="E132" s="305">
        <v>500</v>
      </c>
      <c r="F132" s="395">
        <f>F130-F131</f>
        <v>9.5000000000000195E-2</v>
      </c>
      <c r="G132" s="395">
        <f>G130-G131</f>
        <v>0.43260000000000787</v>
      </c>
      <c r="H132" s="395">
        <f t="shared" si="9"/>
        <v>499.56740000000002</v>
      </c>
      <c r="I132" s="396">
        <f>I130-I131</f>
        <v>5.3504999999999541</v>
      </c>
      <c r="J132" s="39"/>
      <c r="K132" s="129"/>
      <c r="L132" s="158"/>
      <c r="M132" s="158"/>
    </row>
    <row r="133" spans="2:13" ht="15" thickBot="1" x14ac:dyDescent="0.35">
      <c r="B133" s="9"/>
      <c r="C133" s="276" t="s">
        <v>63</v>
      </c>
      <c r="D133" s="397">
        <v>6982</v>
      </c>
      <c r="E133" s="266">
        <v>7108</v>
      </c>
      <c r="F133" s="398">
        <v>187.5685</v>
      </c>
      <c r="G133" s="398">
        <v>1088.6663000000001</v>
      </c>
      <c r="H133" s="398">
        <f t="shared" si="9"/>
        <v>6019.3337000000001</v>
      </c>
      <c r="I133" s="399">
        <v>1295.0507</v>
      </c>
      <c r="J133" s="119"/>
      <c r="K133" s="129"/>
      <c r="L133" s="158"/>
      <c r="M133" s="158"/>
    </row>
    <row r="134" spans="2:13" s="71" customFormat="1" ht="15" thickBot="1" x14ac:dyDescent="0.35">
      <c r="B134" s="9"/>
      <c r="C134" s="277" t="s">
        <v>13</v>
      </c>
      <c r="D134" s="231">
        <v>132</v>
      </c>
      <c r="E134" s="373">
        <v>132</v>
      </c>
      <c r="F134" s="373">
        <v>0.21210000000000001</v>
      </c>
      <c r="G134" s="373">
        <v>1.85</v>
      </c>
      <c r="H134" s="373">
        <f t="shared" si="9"/>
        <v>130.15</v>
      </c>
      <c r="I134" s="400">
        <v>2.0728</v>
      </c>
      <c r="J134" s="119"/>
      <c r="K134" s="129"/>
      <c r="L134" s="158"/>
      <c r="M134" s="158"/>
    </row>
    <row r="135" spans="2:13" s="71" customFormat="1" ht="16.8" thickBot="1" x14ac:dyDescent="0.35">
      <c r="B135" s="9"/>
      <c r="C135" s="272" t="s">
        <v>71</v>
      </c>
      <c r="D135" s="401">
        <v>2000</v>
      </c>
      <c r="E135" s="306">
        <v>2000</v>
      </c>
      <c r="F135" s="309">
        <v>4.4694000000000003</v>
      </c>
      <c r="G135" s="309">
        <v>2000</v>
      </c>
      <c r="H135" s="309">
        <f t="shared" si="8"/>
        <v>0</v>
      </c>
      <c r="I135" s="311">
        <v>2000</v>
      </c>
      <c r="J135" s="119"/>
      <c r="K135" s="129"/>
      <c r="L135" s="158"/>
      <c r="M135" s="158"/>
    </row>
    <row r="136" spans="2:13" s="71" customFormat="1" ht="15" thickBot="1" x14ac:dyDescent="0.35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" thickBot="1" x14ac:dyDescent="0.35">
      <c r="B137" s="9"/>
      <c r="C137" s="222" t="s">
        <v>14</v>
      </c>
      <c r="D137" s="403"/>
      <c r="E137" s="229"/>
      <c r="F137" s="243">
        <v>1</v>
      </c>
      <c r="G137" s="243">
        <v>4</v>
      </c>
      <c r="H137" s="243">
        <f>E137-G137</f>
        <v>-4</v>
      </c>
      <c r="I137" s="307">
        <v>8</v>
      </c>
      <c r="J137" s="119"/>
      <c r="K137" s="129"/>
      <c r="L137" s="158"/>
      <c r="M137" s="158"/>
    </row>
    <row r="138" spans="2:13" s="3" customFormat="1" ht="16.2" thickBot="1" x14ac:dyDescent="0.35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2231.8269000000005</v>
      </c>
      <c r="G138" s="203">
        <f>G119+G123+G124+G134+G135+G136+G137</f>
        <v>15269.289000000002</v>
      </c>
      <c r="H138" s="203">
        <f>E138-G138</f>
        <v>119950.711</v>
      </c>
      <c r="I138" s="211">
        <f>I119+I123+I124+I134+I135+I136+I137</f>
        <v>19512.2006</v>
      </c>
      <c r="J138" s="174"/>
      <c r="K138" s="129"/>
      <c r="L138" s="158"/>
      <c r="M138" s="158"/>
    </row>
    <row r="139" spans="2:13" s="3" customFormat="1" ht="14.25" customHeight="1" x14ac:dyDescent="0.3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3">
      <c r="B140" s="2"/>
      <c r="C140" s="205" t="s">
        <v>113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3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5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3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4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5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5">
      <c r="B148" s="120"/>
      <c r="C148" s="432" t="s">
        <v>2</v>
      </c>
      <c r="D148" s="433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3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5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2" thickBot="1" x14ac:dyDescent="0.35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3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3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5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47.4" thickBot="1" x14ac:dyDescent="0.35">
      <c r="B157" s="120"/>
      <c r="C157" s="107" t="s">
        <v>19</v>
      </c>
      <c r="D157" s="114" t="s">
        <v>20</v>
      </c>
      <c r="E157" s="70" t="str">
        <f>F20</f>
        <v>LANDET KVANTUM UKE 7</v>
      </c>
      <c r="F157" s="70" t="str">
        <f>G20</f>
        <v>LANDET KVANTUM T.O.M UKE 7</v>
      </c>
      <c r="G157" s="70" t="str">
        <f>I20</f>
        <v>RESTKVOTER</v>
      </c>
      <c r="H157" s="93" t="str">
        <f>J20</f>
        <v>LANDET KVANTUM T.O.M. UKE 7 2016</v>
      </c>
      <c r="I157" s="119"/>
      <c r="J157" s="119"/>
      <c r="K157" s="121"/>
      <c r="L157" s="119"/>
      <c r="M157" s="119"/>
    </row>
    <row r="158" spans="2:13" ht="15" customHeight="1" thickBot="1" x14ac:dyDescent="0.35">
      <c r="B158" s="120"/>
      <c r="C158" s="112" t="s">
        <v>5</v>
      </c>
      <c r="D158" s="185">
        <v>17477</v>
      </c>
      <c r="E158" s="185">
        <v>19.097300000000001</v>
      </c>
      <c r="F158" s="185">
        <v>167.23320000000001</v>
      </c>
      <c r="G158" s="185">
        <f>D158-F158</f>
        <v>17309.766800000001</v>
      </c>
      <c r="H158" s="223">
        <v>204.54580000000001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5" t="s">
        <v>44</v>
      </c>
      <c r="D159" s="185">
        <v>100</v>
      </c>
      <c r="E159" s="185"/>
      <c r="F159" s="185">
        <v>3.0000000000000001E-3</v>
      </c>
      <c r="G159" s="185">
        <f>D159-F159</f>
        <v>99.997</v>
      </c>
      <c r="H159" s="223">
        <v>0.71099999999999997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5">
      <c r="A161" s="119"/>
      <c r="B161" s="120"/>
      <c r="C161" s="113" t="s">
        <v>55</v>
      </c>
      <c r="D161" s="187">
        <f>SUM(D158:D160)</f>
        <v>17600</v>
      </c>
      <c r="E161" s="187">
        <f>SUM(E158:E160)</f>
        <v>19.097300000000001</v>
      </c>
      <c r="F161" s="187">
        <f>SUM(F158:F160)</f>
        <v>167.2362</v>
      </c>
      <c r="G161" s="187">
        <f>D161-F161</f>
        <v>17432.763800000001</v>
      </c>
      <c r="H161" s="210">
        <f>SUM(H158:H160)</f>
        <v>205.25680000000003</v>
      </c>
      <c r="I161" s="119"/>
      <c r="J161" s="119"/>
      <c r="K161" s="121"/>
      <c r="L161" s="119"/>
      <c r="M161" s="119"/>
    </row>
    <row r="162" spans="1:13" ht="21" customHeight="1" thickBot="1" x14ac:dyDescent="0.35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4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3">
      <c r="B164" s="437" t="s">
        <v>1</v>
      </c>
      <c r="C164" s="438"/>
      <c r="D164" s="438"/>
      <c r="E164" s="438"/>
      <c r="F164" s="438"/>
      <c r="G164" s="438"/>
      <c r="H164" s="438"/>
      <c r="I164" s="438"/>
      <c r="J164" s="438"/>
      <c r="K164" s="439"/>
      <c r="L164" s="192"/>
      <c r="M164" s="192"/>
    </row>
    <row r="165" spans="1:13" ht="6" customHeight="1" thickBot="1" x14ac:dyDescent="0.35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5">
      <c r="B166" s="29"/>
      <c r="C166" s="432" t="s">
        <v>2</v>
      </c>
      <c r="D166" s="433"/>
      <c r="E166" s="432" t="s">
        <v>56</v>
      </c>
      <c r="F166" s="433"/>
      <c r="G166" s="432" t="s">
        <v>57</v>
      </c>
      <c r="H166" s="433"/>
      <c r="I166" s="84"/>
      <c r="J166" s="84"/>
      <c r="K166" s="30"/>
      <c r="L166" s="144"/>
      <c r="M166" s="144"/>
    </row>
    <row r="167" spans="1:13" ht="14.25" customHeight="1" x14ac:dyDescent="0.3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3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5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" customHeight="1" x14ac:dyDescent="0.3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" customHeight="1" x14ac:dyDescent="0.3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5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3">
      <c r="B175" s="434" t="s">
        <v>8</v>
      </c>
      <c r="C175" s="435"/>
      <c r="D175" s="435"/>
      <c r="E175" s="435"/>
      <c r="F175" s="435"/>
      <c r="G175" s="435"/>
      <c r="H175" s="435"/>
      <c r="I175" s="435"/>
      <c r="J175" s="435"/>
      <c r="K175" s="436"/>
      <c r="L175" s="192"/>
      <c r="M175" s="192"/>
    </row>
    <row r="176" spans="1:13" ht="4.5" customHeight="1" thickBot="1" x14ac:dyDescent="0.35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7.4" thickBot="1" x14ac:dyDescent="0.35">
      <c r="A177" s="3"/>
      <c r="B177" s="29"/>
      <c r="C177" s="107" t="s">
        <v>19</v>
      </c>
      <c r="D177" s="180" t="s">
        <v>92</v>
      </c>
      <c r="E177" s="343" t="s">
        <v>103</v>
      </c>
      <c r="F177" s="227" t="str">
        <f>F20</f>
        <v>LANDET KVANTUM UKE 7</v>
      </c>
      <c r="G177" s="70" t="str">
        <f>G20</f>
        <v>LANDET KVANTUM T.O.M UKE 7</v>
      </c>
      <c r="H177" s="70" t="str">
        <f>I20</f>
        <v>RESTKVOTER</v>
      </c>
      <c r="I177" s="93" t="str">
        <f>J20</f>
        <v>LANDET KVANTUM T.O.M. UKE 7 2016</v>
      </c>
      <c r="J177" s="144"/>
      <c r="K177" s="30"/>
      <c r="L177" s="144"/>
      <c r="M177" s="144"/>
    </row>
    <row r="178" spans="1:13" ht="14.1" customHeight="1" x14ac:dyDescent="0.3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811.28020000000004</v>
      </c>
      <c r="G178" s="316">
        <f t="shared" si="10"/>
        <v>2555.1077</v>
      </c>
      <c r="H178" s="316">
        <f t="shared" si="10"/>
        <v>37324.8923</v>
      </c>
      <c r="I178" s="321">
        <f t="shared" si="10"/>
        <v>1965.4935</v>
      </c>
      <c r="J178" s="81"/>
      <c r="K178" s="58"/>
      <c r="L178" s="194"/>
      <c r="M178" s="194"/>
    </row>
    <row r="179" spans="1:13" ht="14.1" customHeight="1" x14ac:dyDescent="0.3">
      <c r="B179" s="50"/>
      <c r="C179" s="303" t="s">
        <v>12</v>
      </c>
      <c r="D179" s="297">
        <v>24096</v>
      </c>
      <c r="E179" s="314">
        <v>25535</v>
      </c>
      <c r="F179" s="314">
        <v>719.17909999999995</v>
      </c>
      <c r="G179" s="314">
        <v>2010.3514</v>
      </c>
      <c r="H179" s="314">
        <f>E179-G179</f>
        <v>23524.6486</v>
      </c>
      <c r="I179" s="319">
        <v>1374.6922</v>
      </c>
      <c r="J179" s="81"/>
      <c r="K179" s="58"/>
      <c r="L179" s="194"/>
      <c r="M179" s="194"/>
    </row>
    <row r="180" spans="1:13" ht="14.1" customHeight="1" x14ac:dyDescent="0.3">
      <c r="B180" s="50"/>
      <c r="C180" s="109" t="s">
        <v>11</v>
      </c>
      <c r="D180" s="297">
        <v>6272</v>
      </c>
      <c r="E180" s="314">
        <v>6646</v>
      </c>
      <c r="F180" s="314">
        <v>55.505299999999998</v>
      </c>
      <c r="G180" s="314">
        <v>282.63830000000002</v>
      </c>
      <c r="H180" s="314">
        <f t="shared" ref="H180:H182" si="11">E180-G180</f>
        <v>6363.3617000000004</v>
      </c>
      <c r="I180" s="319"/>
      <c r="J180" s="81"/>
      <c r="K180" s="58"/>
      <c r="L180" s="194"/>
      <c r="M180" s="194"/>
    </row>
    <row r="181" spans="1:13" ht="14.1" customHeight="1" x14ac:dyDescent="0.3">
      <c r="B181" s="50"/>
      <c r="C181" s="109" t="s">
        <v>50</v>
      </c>
      <c r="D181" s="297">
        <v>1758</v>
      </c>
      <c r="E181" s="314">
        <v>1794</v>
      </c>
      <c r="F181" s="314">
        <v>35.448599999999999</v>
      </c>
      <c r="G181" s="314">
        <v>256.81740000000002</v>
      </c>
      <c r="H181" s="314">
        <f t="shared" si="11"/>
        <v>1537.1826000000001</v>
      </c>
      <c r="I181" s="319">
        <v>575.2559</v>
      </c>
      <c r="J181" s="81"/>
      <c r="K181" s="58"/>
      <c r="L181" s="194"/>
      <c r="M181" s="194"/>
    </row>
    <row r="182" spans="1:13" ht="14.1" customHeight="1" x14ac:dyDescent="0.3">
      <c r="B182" s="50"/>
      <c r="C182" s="109" t="s">
        <v>49</v>
      </c>
      <c r="D182" s="297">
        <v>5883</v>
      </c>
      <c r="E182" s="314">
        <v>5905</v>
      </c>
      <c r="F182" s="314">
        <v>1.1472</v>
      </c>
      <c r="G182" s="314">
        <v>5.3006000000000002</v>
      </c>
      <c r="H182" s="314">
        <f t="shared" si="11"/>
        <v>5899.6994000000004</v>
      </c>
      <c r="I182" s="319">
        <v>15.545400000000001</v>
      </c>
      <c r="J182" s="81"/>
      <c r="K182" s="58"/>
      <c r="L182" s="194"/>
      <c r="M182" s="194"/>
    </row>
    <row r="183" spans="1:13" ht="14.1" customHeight="1" thickBot="1" x14ac:dyDescent="0.35">
      <c r="B183" s="50"/>
      <c r="C183" s="110" t="s">
        <v>41</v>
      </c>
      <c r="D183" s="233">
        <v>5500</v>
      </c>
      <c r="E183" s="315">
        <v>5500</v>
      </c>
      <c r="F183" s="315"/>
      <c r="G183" s="315">
        <v>33.130000000000003</v>
      </c>
      <c r="H183" s="315">
        <f>E183-G183</f>
        <v>5466.87</v>
      </c>
      <c r="I183" s="320">
        <v>43.55</v>
      </c>
      <c r="J183" s="81"/>
      <c r="K183" s="58"/>
      <c r="L183" s="194"/>
      <c r="M183" s="194"/>
    </row>
    <row r="184" spans="1:13" ht="14.1" customHeight="1" x14ac:dyDescent="0.3">
      <c r="B184" s="50"/>
      <c r="C184" s="108" t="s">
        <v>17</v>
      </c>
      <c r="D184" s="232">
        <v>8000</v>
      </c>
      <c r="E184" s="316">
        <v>8000</v>
      </c>
      <c r="F184" s="316">
        <f>F185+F186</f>
        <v>544.7414</v>
      </c>
      <c r="G184" s="316">
        <f>G185+G186</f>
        <v>1507.5677999999998</v>
      </c>
      <c r="H184" s="316">
        <f>E184-G184</f>
        <v>6492.4322000000002</v>
      </c>
      <c r="I184" s="321">
        <f>I185+I186</f>
        <v>345.18700000000001</v>
      </c>
      <c r="J184" s="81"/>
      <c r="K184" s="58"/>
      <c r="L184" s="194"/>
      <c r="M184" s="194"/>
    </row>
    <row r="185" spans="1:13" ht="14.1" customHeight="1" x14ac:dyDescent="0.3">
      <c r="B185" s="50"/>
      <c r="C185" s="109" t="s">
        <v>32</v>
      </c>
      <c r="D185" s="297"/>
      <c r="E185" s="314"/>
      <c r="F185" s="314">
        <v>337.11810000000003</v>
      </c>
      <c r="G185" s="314">
        <v>337.11810000000003</v>
      </c>
      <c r="H185" s="314"/>
      <c r="I185" s="319">
        <v>0.37809999999999999</v>
      </c>
      <c r="J185" s="81"/>
      <c r="K185" s="58"/>
      <c r="L185" s="194"/>
      <c r="M185" s="194"/>
    </row>
    <row r="186" spans="1:13" ht="14.1" customHeight="1" thickBot="1" x14ac:dyDescent="0.35">
      <c r="B186" s="50"/>
      <c r="C186" s="111" t="s">
        <v>51</v>
      </c>
      <c r="D186" s="234"/>
      <c r="E186" s="317"/>
      <c r="F186" s="317">
        <v>207.6233</v>
      </c>
      <c r="G186" s="317">
        <v>1170.4496999999999</v>
      </c>
      <c r="H186" s="317"/>
      <c r="I186" s="322">
        <v>344.80889999999999</v>
      </c>
      <c r="J186" s="84"/>
      <c r="K186" s="58"/>
      <c r="L186" s="194"/>
      <c r="M186" s="194"/>
    </row>
    <row r="187" spans="1:13" ht="14.1" customHeight="1" thickBot="1" x14ac:dyDescent="0.35">
      <c r="B187" s="50"/>
      <c r="C187" s="112" t="s">
        <v>13</v>
      </c>
      <c r="D187" s="298">
        <v>10</v>
      </c>
      <c r="E187" s="318">
        <v>10</v>
      </c>
      <c r="F187" s="318"/>
      <c r="G187" s="318">
        <v>0.2336</v>
      </c>
      <c r="H187" s="318">
        <f>E187-G187</f>
        <v>9.7664000000000009</v>
      </c>
      <c r="I187" s="323">
        <v>0.2838</v>
      </c>
      <c r="J187" s="81"/>
      <c r="K187" s="58"/>
      <c r="L187" s="194"/>
      <c r="M187" s="194"/>
    </row>
    <row r="188" spans="1:13" ht="14.1" customHeight="1" thickBot="1" x14ac:dyDescent="0.35">
      <c r="B188" s="50"/>
      <c r="C188" s="110" t="s">
        <v>52</v>
      </c>
      <c r="D188" s="233"/>
      <c r="E188" s="315"/>
      <c r="F188" s="315">
        <v>1</v>
      </c>
      <c r="G188" s="315">
        <v>4</v>
      </c>
      <c r="H188" s="315">
        <f>D188-G188</f>
        <v>-4</v>
      </c>
      <c r="I188" s="320">
        <v>15</v>
      </c>
      <c r="J188" s="81"/>
      <c r="K188" s="58"/>
      <c r="L188" s="194"/>
      <c r="M188" s="194"/>
    </row>
    <row r="189" spans="1:13" ht="16.2" thickBot="1" x14ac:dyDescent="0.35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1357.0216</v>
      </c>
      <c r="G189" s="203">
        <f>G178+G183+G184+G187+G188</f>
        <v>4100.0391</v>
      </c>
      <c r="H189" s="203">
        <f>H178+H183+H184+H187+H188</f>
        <v>49289.960900000005</v>
      </c>
      <c r="I189" s="200">
        <f>I178+I183+I184+I187+I188</f>
        <v>2369.5143000000003</v>
      </c>
      <c r="J189" s="179"/>
      <c r="K189" s="58"/>
      <c r="L189" s="194"/>
      <c r="M189" s="194"/>
    </row>
    <row r="190" spans="1:13" ht="14.1" customHeight="1" x14ac:dyDescent="0.3">
      <c r="A190" s="3"/>
      <c r="B190" s="29"/>
      <c r="C190" s="406" t="s">
        <v>107</v>
      </c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5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3"/>
    <row r="193" spans="1:13" s="40" customFormat="1" ht="17.100000000000001" customHeight="1" thickBot="1" x14ac:dyDescent="0.35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3">
      <c r="B194" s="437" t="s">
        <v>1</v>
      </c>
      <c r="C194" s="438"/>
      <c r="D194" s="438"/>
      <c r="E194" s="438"/>
      <c r="F194" s="438"/>
      <c r="G194" s="438"/>
      <c r="H194" s="438"/>
      <c r="I194" s="438"/>
      <c r="J194" s="438"/>
      <c r="K194" s="439"/>
      <c r="L194" s="192"/>
      <c r="M194" s="192"/>
    </row>
    <row r="195" spans="1:13" ht="6" customHeight="1" thickBot="1" x14ac:dyDescent="0.35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5">
      <c r="B196" s="73"/>
      <c r="C196" s="432" t="s">
        <v>2</v>
      </c>
      <c r="D196" s="433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3">
      <c r="B197" s="75"/>
      <c r="C197" s="278" t="s">
        <v>104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3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5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3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3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5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3">
      <c r="B204" s="434" t="s">
        <v>8</v>
      </c>
      <c r="C204" s="435"/>
      <c r="D204" s="435"/>
      <c r="E204" s="435"/>
      <c r="F204" s="435"/>
      <c r="G204" s="435"/>
      <c r="H204" s="435"/>
      <c r="I204" s="435"/>
      <c r="J204" s="435"/>
      <c r="K204" s="436"/>
      <c r="L204" s="192"/>
      <c r="M204" s="192"/>
    </row>
    <row r="205" spans="1:13" ht="6" customHeight="1" thickBot="1" x14ac:dyDescent="0.35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5">
      <c r="B206" s="83"/>
      <c r="C206" s="107" t="s">
        <v>19</v>
      </c>
      <c r="D206" s="114" t="s">
        <v>20</v>
      </c>
      <c r="E206" s="70" t="str">
        <f>F20</f>
        <v>LANDET KVANTUM UKE 7</v>
      </c>
      <c r="F206" s="70" t="str">
        <f>G20</f>
        <v>LANDET KVANTUM T.O.M UKE 7</v>
      </c>
      <c r="G206" s="70" t="str">
        <f>I20</f>
        <v>RESTKVOTER</v>
      </c>
      <c r="H206" s="93" t="str">
        <f>J20</f>
        <v>LANDET KVANTUM T.O.M. UKE 7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5">
      <c r="B207" s="95"/>
      <c r="C207" s="112" t="s">
        <v>54</v>
      </c>
      <c r="D207" s="185"/>
      <c r="E207" s="185">
        <v>16.009699999999999</v>
      </c>
      <c r="F207" s="185">
        <v>79.867999999999995</v>
      </c>
      <c r="G207" s="185"/>
      <c r="H207" s="223">
        <v>200.9358</v>
      </c>
      <c r="I207" s="96"/>
      <c r="J207" s="164"/>
      <c r="K207" s="97"/>
      <c r="L207" s="101"/>
      <c r="M207" s="101"/>
    </row>
    <row r="208" spans="1:13" ht="14.1" customHeight="1" thickBot="1" x14ac:dyDescent="0.35">
      <c r="B208" s="83"/>
      <c r="C208" s="115" t="s">
        <v>48</v>
      </c>
      <c r="D208" s="185"/>
      <c r="E208" s="185">
        <v>100.5427</v>
      </c>
      <c r="F208" s="185">
        <v>653.6241</v>
      </c>
      <c r="G208" s="185"/>
      <c r="H208" s="223">
        <v>208.15989999999999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5">
      <c r="B209" s="95"/>
      <c r="C209" s="110" t="s">
        <v>39</v>
      </c>
      <c r="D209" s="186"/>
      <c r="E209" s="186"/>
      <c r="F209" s="186">
        <v>7.3099999999999998E-2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5">
      <c r="B210" s="90"/>
      <c r="C210" s="110" t="s">
        <v>59</v>
      </c>
      <c r="D210" s="186"/>
      <c r="E210" s="186"/>
      <c r="F210" s="186">
        <v>0.89349999999999996</v>
      </c>
      <c r="G210" s="186"/>
      <c r="H210" s="224">
        <v>3.0599999999999999E-2</v>
      </c>
      <c r="I210" s="91"/>
      <c r="J210" s="91"/>
      <c r="K210" s="92"/>
      <c r="L210" s="195"/>
      <c r="M210" s="195"/>
    </row>
    <row r="211" spans="2:13" ht="16.2" thickBot="1" x14ac:dyDescent="0.35">
      <c r="B211" s="83"/>
      <c r="C211" s="113" t="s">
        <v>55</v>
      </c>
      <c r="D211" s="187">
        <f>D197</f>
        <v>6285</v>
      </c>
      <c r="E211" s="187">
        <f>SUM(E207:E210)</f>
        <v>116.55239999999999</v>
      </c>
      <c r="F211" s="187">
        <f>SUM(F207:F210)</f>
        <v>734.45869999999991</v>
      </c>
      <c r="G211" s="187">
        <f>D211-F211</f>
        <v>5550.5412999999999</v>
      </c>
      <c r="H211" s="210">
        <f>H207+H208+H209+H210</f>
        <v>409.12629999999996</v>
      </c>
      <c r="I211" s="81"/>
      <c r="J211" s="81"/>
      <c r="K211" s="72"/>
      <c r="L211" s="119"/>
      <c r="M211" s="119"/>
    </row>
    <row r="212" spans="2:13" s="71" customFormat="1" ht="9" customHeight="1" x14ac:dyDescent="0.3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5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3"/>
    <row r="215" spans="2:13" ht="14.1" hidden="1" customHeight="1" x14ac:dyDescent="0.3"/>
    <row r="216" spans="2:13" ht="14.1" hidden="1" customHeight="1" x14ac:dyDescent="0.3"/>
    <row r="217" spans="2:13" ht="14.1" hidden="1" customHeight="1" x14ac:dyDescent="0.3">
      <c r="G217" s="65"/>
    </row>
    <row r="218" spans="2:13" ht="14.1" hidden="1" customHeight="1" x14ac:dyDescent="0.3">
      <c r="F218" s="65"/>
    </row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7
&amp;"-,Normal"&amp;11(iht. motatte landings- og sluttsedler fra fiskesalgslagene; alle tallstørrelser i hele tonn)&amp;R21.02.2017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UKE_7_2017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2017-02-20T09:39:13Z</cp:lastPrinted>
  <dcterms:created xsi:type="dcterms:W3CDTF">2011-07-06T12:13:20Z</dcterms:created>
  <dcterms:modified xsi:type="dcterms:W3CDTF">2017-02-21T07:03:56Z</dcterms:modified>
</cp:coreProperties>
</file>