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rumjo\Ukestatistikk\2014\"/>
    </mc:Choice>
  </mc:AlternateContent>
  <bookViews>
    <workbookView xWindow="315" yWindow="0" windowWidth="14625" windowHeight="8340" tabRatio="419"/>
  </bookViews>
  <sheets>
    <sheet name="UKE_51_2014" sheetId="1" r:id="rId1"/>
  </sheets>
  <definedNames>
    <definedName name="_xlnm.Print_Area" localSheetId="0">UKE_51_2014!$A$1:$L$204</definedName>
    <definedName name="Z_14D440E4_F18A_4F78_9989_38C1B133222D_.wvu.Cols" localSheetId="0" hidden="1">UKE_51_2014!#REF!</definedName>
    <definedName name="Z_14D440E4_F18A_4F78_9989_38C1B133222D_.wvu.PrintArea" localSheetId="0" hidden="1">UKE_51_2014!$B$1:$L$204</definedName>
    <definedName name="Z_14D440E4_F18A_4F78_9989_38C1B133222D_.wvu.Rows" localSheetId="0" hidden="1">UKE_51_2014!$316:$1048576,UKE_51_2014!$205:$315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D176" i="1" l="1"/>
  <c r="G103" i="1"/>
  <c r="G102" i="1"/>
  <c r="G100" i="1"/>
  <c r="D103" i="1"/>
  <c r="G91" i="1"/>
  <c r="E171" i="1"/>
  <c r="E127" i="1"/>
  <c r="F33" i="1"/>
  <c r="E133" i="1" l="1"/>
  <c r="E25" i="1"/>
  <c r="E32" i="1"/>
  <c r="G139" i="1" l="1"/>
  <c r="F32" i="1" l="1"/>
  <c r="F91" i="1"/>
  <c r="F90" i="1" l="1"/>
  <c r="F87" i="1"/>
  <c r="F103" i="1" l="1"/>
  <c r="F34" i="1"/>
  <c r="F30" i="1" l="1"/>
  <c r="F21" i="1"/>
  <c r="D128" i="1" l="1"/>
  <c r="H80" i="1"/>
  <c r="F80" i="1"/>
  <c r="F14" i="1" l="1"/>
  <c r="E62" i="1" l="1"/>
  <c r="E91" i="1"/>
  <c r="E90" i="1" s="1"/>
  <c r="F173" i="1"/>
  <c r="H173" i="1"/>
  <c r="H91" i="1"/>
  <c r="F201" i="1"/>
  <c r="H201" i="1"/>
  <c r="F164" i="1"/>
  <c r="H164" i="1"/>
  <c r="H176" i="1" s="1"/>
  <c r="G165" i="1"/>
  <c r="G166" i="1"/>
  <c r="G167" i="1"/>
  <c r="G168" i="1"/>
  <c r="G169" i="1"/>
  <c r="G170" i="1"/>
  <c r="G171" i="1"/>
  <c r="G174" i="1"/>
  <c r="G175" i="1"/>
  <c r="F176" i="1" l="1"/>
  <c r="G201" i="1"/>
  <c r="G164" i="1"/>
  <c r="G176" i="1" s="1"/>
  <c r="E201" i="1"/>
  <c r="H196" i="1"/>
  <c r="G196" i="1"/>
  <c r="F196" i="1"/>
  <c r="E196" i="1"/>
  <c r="E164" i="1"/>
  <c r="D164" i="1"/>
  <c r="H163" i="1"/>
  <c r="G163" i="1"/>
  <c r="F163" i="1"/>
  <c r="E163" i="1"/>
  <c r="H156" i="1"/>
  <c r="F156" i="1"/>
  <c r="E176" i="1" l="1"/>
  <c r="G140" i="1"/>
  <c r="G138" i="1"/>
  <c r="G137" i="1"/>
  <c r="G136" i="1"/>
  <c r="G134" i="1"/>
  <c r="H133" i="1"/>
  <c r="F133" i="1"/>
  <c r="D133" i="1"/>
  <c r="G132" i="1"/>
  <c r="G131" i="1"/>
  <c r="G130" i="1"/>
  <c r="G129" i="1"/>
  <c r="H128" i="1"/>
  <c r="F128" i="1"/>
  <c r="E128" i="1"/>
  <c r="G133" i="1" l="1"/>
  <c r="G128" i="1"/>
  <c r="H127" i="1"/>
  <c r="F127" i="1"/>
  <c r="D127" i="1"/>
  <c r="G126" i="1"/>
  <c r="G125" i="1"/>
  <c r="H122" i="1"/>
  <c r="E122" i="1"/>
  <c r="D122" i="1"/>
  <c r="H121" i="1"/>
  <c r="G121" i="1"/>
  <c r="F121" i="1"/>
  <c r="E121" i="1"/>
  <c r="H116" i="1"/>
  <c r="F116" i="1"/>
  <c r="D116" i="1"/>
  <c r="D141" i="1" l="1"/>
  <c r="H141" i="1"/>
  <c r="G127" i="1"/>
  <c r="G101" i="1"/>
  <c r="G99" i="1"/>
  <c r="G98" i="1"/>
  <c r="G97" i="1"/>
  <c r="G96" i="1"/>
  <c r="G95" i="1"/>
  <c r="G94" i="1"/>
  <c r="G93" i="1"/>
  <c r="G92" i="1"/>
  <c r="D91" i="1"/>
  <c r="G90" i="1" l="1"/>
  <c r="H90" i="1"/>
  <c r="E141" i="1"/>
  <c r="D90" i="1"/>
  <c r="G89" i="1"/>
  <c r="G88" i="1"/>
  <c r="H87" i="1"/>
  <c r="E87" i="1"/>
  <c r="E103" i="1" s="1"/>
  <c r="D87" i="1"/>
  <c r="H86" i="1"/>
  <c r="G86" i="1"/>
  <c r="F86" i="1"/>
  <c r="E86" i="1"/>
  <c r="D80" i="1"/>
  <c r="G66" i="1"/>
  <c r="H62" i="1"/>
  <c r="F62" i="1"/>
  <c r="H103" i="1" l="1"/>
  <c r="H68" i="1"/>
  <c r="G87" i="1"/>
  <c r="F68" i="1"/>
  <c r="G62" i="1"/>
  <c r="E68" i="1"/>
  <c r="H58" i="1"/>
  <c r="G58" i="1"/>
  <c r="F58" i="1"/>
  <c r="E58" i="1"/>
  <c r="G68" i="1" l="1"/>
  <c r="H40" i="1"/>
  <c r="H39" i="1"/>
  <c r="H38" i="1"/>
  <c r="H37" i="1"/>
  <c r="H36" i="1"/>
  <c r="H35" i="1"/>
  <c r="H33" i="1" l="1"/>
  <c r="I32" i="1"/>
  <c r="H34" i="1" l="1"/>
  <c r="H32" i="1" s="1"/>
  <c r="D32" i="1"/>
  <c r="H31" i="1"/>
  <c r="H29" i="1" l="1"/>
  <c r="H28" i="1"/>
  <c r="H27" i="1"/>
  <c r="H26" i="1"/>
  <c r="I25" i="1"/>
  <c r="I24" i="1" s="1"/>
  <c r="F25" i="1"/>
  <c r="D25" i="1"/>
  <c r="D24" i="1" s="1"/>
  <c r="F24" i="1" l="1"/>
  <c r="H30" i="1"/>
  <c r="H25" i="1" s="1"/>
  <c r="H24" i="1" s="1"/>
  <c r="E24" i="1"/>
  <c r="H23" i="1"/>
  <c r="H22" i="1"/>
  <c r="I21" i="1"/>
  <c r="I41" i="1" s="1"/>
  <c r="E21" i="1"/>
  <c r="E41" i="1" s="1"/>
  <c r="D21" i="1"/>
  <c r="H14" i="1"/>
  <c r="D14" i="1"/>
  <c r="F41" i="1" l="1"/>
  <c r="H21" i="1"/>
  <c r="H41" i="1" s="1"/>
  <c r="D41" i="1"/>
  <c r="G124" i="1"/>
  <c r="F122" i="1"/>
  <c r="F141" i="1" s="1"/>
  <c r="G123" i="1"/>
  <c r="G122" i="1" s="1"/>
  <c r="G141" i="1" s="1"/>
</calcChain>
</file>

<file path=xl/sharedStrings.xml><?xml version="1.0" encoding="utf-8"?>
<sst xmlns="http://schemas.openxmlformats.org/spreadsheetml/2006/main" count="218" uniqueCount="108">
  <si>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</si>
  <si>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</si>
  <si>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</si>
  <si>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</si>
  <si>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</si>
  <si>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</si>
  <si>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</si>
  <si>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</si>
  <si>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</si>
  <si>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</si>
  <si>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</si>
  <si>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</si>
  <si>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</si>
  <si>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</si>
  <si>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</si>
  <si>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</si>
  <si>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</si>
  <si>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</si>
  <si>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</si>
  <si>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</si>
  <si>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</si>
  <si>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</si>
  <si>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</si>
  <si>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</si>
  <si>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</si>
  <si>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</si>
  <si>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</si>
  <si>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</si>
  <si>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</si>
  <si>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</si>
  <si>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</si>
  <si>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</si>
  <si>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</si>
  <si>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</si>
  <si>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</si>
  <si>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</si>
  <si>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</si>
  <si>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</si>
  <si>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</si>
  <si>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</si>
  <si>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</si>
  <si>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</si>
  <si>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</si>
  <si>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</si>
  <si>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</si>
  <si>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</si>
  <si>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</si>
  <si>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</si>
  <si>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</si>
  <si>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</si>
  <si>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</si>
  <si>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</si>
  <si>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</si>
  <si>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</si>
  <si>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</si>
  <si>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</si>
  <si>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</si>
  <si>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</si>
  <si>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</si>
  <si>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</si>
  <si>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</si>
  <si>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</si>
  <si>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</si>
  <si>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</si>
  <si>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</si>
  <si>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</si>
  <si>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</si>
  <si>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</si>
  <si>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</si>
  <si>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</si>
  <si>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</si>
  <si>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</si>
  <si>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</si>
  <si>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</si>
  <si>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</si>
  <si>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</si>
  <si>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</si>
  <si>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</si>
  <si>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</si>
  <si>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</si>
  <si>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</si>
  <si>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</si>
  <si>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</si>
  <si>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</si>
  <si>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</si>
  <si>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</si>
  <si>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</si>
  <si>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</si>
  <si>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</si>
  <si>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</si>
  <si>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</si>
  <si>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</si>
  <si>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</si>
  <si>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</si>
  <si>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</si>
  <si>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22 704 tonn avsatt tredjelandskvote er ubenyttet og tilbakeført til norsk kvote, norsk kvote blir da: 466 439 tonn</t>
    </r>
  </si>
  <si>
    <t>Det er avsatt 584 tonn til forsknings- og undervisningssformål, 300 tonn til fangst innenfor ungdomsfiskeordningen og rekreasjonsfiske og 1 560 tonn hyse til konvensjonelle havfiskefartøy, fartøy med torsketråltillatelse og fartøy med seitråltillatelse som kompensasjon for manglende adgang i EU-sonen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</si>
  <si>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2 369 tonn avsatt tredjelandskvote er ubenyttet og tilbakeført til norsk kvote, norsk kvote blir da: 90 484 tonn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</si>
  <si>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937 tonn avsatt tredjelandskvote er ubenyttet og tilbakeført til norsk kvote, norsk kvote blir da: 103 450 tonn</t>
    </r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</si>
  <si>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01.09.2014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</si>
  <si>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</si>
  <si>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</si>
  <si>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54 tonn, men det legges til grunn at hele avsetningen tas</t>
    </r>
  </si>
  <si>
    <t>LANDET KVANTUM T.O.M UKE 51</t>
  </si>
  <si>
    <t>LANDET KVANTUM UKE 51</t>
  </si>
  <si>
    <t>LANDET KVANTUM T.O.M. UKE 51 2013</t>
  </si>
  <si>
    <r>
      <t xml:space="preserve">4 </t>
    </r>
    <r>
      <rPr>
        <sz val="9"/>
        <color theme="1"/>
        <rFont val="Calibri"/>
        <family val="2"/>
      </rPr>
      <t>Registrert rekreasjonsfiske utgjør 1 048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</si>
  <si>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 xml:space="preserve"> Registrert rekreasjonsfiske utgjør 326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</si>
</sst>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7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7" applyNumberFormat="0" applyAlignment="0" applyProtection="0"/>
    <xf numFmtId="0" fontId="51" fillId="3" borderId="58" applyNumberFormat="0" applyAlignment="0" applyProtection="0"/>
    <xf numFmtId="0" fontId="19" fillId="3" borderId="27" applyNumberFormat="0" applyAlignment="0" applyProtection="0"/>
    <xf numFmtId="0" fontId="20" fillId="0" borderId="28" applyNumberFormat="0" applyFill="0" applyAlignment="0" applyProtection="0"/>
    <xf numFmtId="0" fontId="52" fillId="8" borderId="59" applyNumberFormat="0" applyAlignment="0" applyProtection="0"/>
    <xf numFmtId="0" fontId="53" fillId="0" borderId="0" applyNumberFormat="0" applyFill="0" applyBorder="0" applyAlignment="0" applyProtection="0"/>
    <xf numFmtId="0" fontId="17" fillId="9" borderId="6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1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0">
    <xf numFmtId="0" fontId="0" fillId="0" borderId="0" xfId="0"/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164" fontId="0" fillId="0" borderId="21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4" fillId="4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4" fillId="4" borderId="49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5" xfId="0" applyNumberForma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6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5" xfId="0" applyNumberFormat="1" applyFon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48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0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3" fontId="8" fillId="0" borderId="25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5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3" xfId="1" applyNumberFormat="1" applyFont="1" applyFill="1" applyBorder="1" applyAlignment="1">
      <alignment vertical="center"/>
    </xf>
    <xf numFmtId="3" fontId="22" fillId="0" borderId="32" xfId="1" applyNumberFormat="1" applyFont="1" applyFill="1" applyBorder="1" applyAlignment="1">
      <alignment vertical="center"/>
    </xf>
    <xf numFmtId="3" fontId="24" fillId="4" borderId="33" xfId="1" applyNumberFormat="1" applyFont="1" applyFill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55" fillId="0" borderId="63" xfId="0" applyNumberFormat="1" applyFont="1" applyBorder="1" applyAlignment="1">
      <alignment vertical="center" wrapText="1"/>
    </xf>
    <xf numFmtId="3" fontId="12" fillId="0" borderId="63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23" fillId="0" borderId="54" xfId="0" applyNumberFormat="1" applyFont="1" applyBorder="1" applyAlignment="1">
      <alignment vertical="center" wrapText="1"/>
    </xf>
    <xf numFmtId="3" fontId="8" fillId="4" borderId="65" xfId="0" applyNumberFormat="1" applyFont="1" applyFill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12" fillId="0" borderId="68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1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3" fontId="11" fillId="0" borderId="35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5" fillId="0" borderId="35" xfId="0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0" fontId="8" fillId="4" borderId="65" xfId="0" applyFont="1" applyFill="1" applyBorder="1" applyAlignment="1">
      <alignment horizontal="center" vertical="center"/>
    </xf>
    <xf numFmtId="3" fontId="23" fillId="0" borderId="66" xfId="0" applyNumberFormat="1" applyFont="1" applyBorder="1" applyAlignment="1">
      <alignment vertical="center" wrapText="1"/>
    </xf>
    <xf numFmtId="3" fontId="11" fillId="0" borderId="63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 wrapText="1"/>
    </xf>
    <xf numFmtId="3" fontId="23" fillId="0" borderId="29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8" fillId="4" borderId="33" xfId="0" applyNumberFormat="1" applyFont="1" applyFill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5" fillId="0" borderId="68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1" fillId="0" borderId="68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5" fillId="0" borderId="72" xfId="0" applyNumberFormat="1" applyFont="1" applyFill="1" applyBorder="1" applyAlignment="1">
      <alignment vertical="center" wrapText="1"/>
    </xf>
    <xf numFmtId="3" fontId="12" fillId="0" borderId="7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11" fillId="0" borderId="72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9" xfId="0" applyNumberFormat="1" applyFont="1" applyBorder="1" applyAlignment="1">
      <alignment vertical="center" wrapText="1"/>
    </xf>
    <xf numFmtId="3" fontId="23" fillId="0" borderId="48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12" fillId="0" borderId="81" xfId="0" applyNumberFormat="1" applyFont="1" applyBorder="1" applyAlignment="1">
      <alignment vertical="center" wrapText="1"/>
    </xf>
    <xf numFmtId="3" fontId="55" fillId="0" borderId="80" xfId="0" applyNumberFormat="1" applyFont="1" applyBorder="1" applyAlignment="1">
      <alignment vertical="center" wrapText="1"/>
    </xf>
    <xf numFmtId="3" fontId="22" fillId="0" borderId="48" xfId="1" applyNumberFormat="1" applyFont="1" applyFill="1" applyBorder="1" applyAlignment="1">
      <alignment vertical="center"/>
    </xf>
    <xf numFmtId="0" fontId="10" fillId="0" borderId="0" xfId="0" applyFont="1" applyBorder="1" applyAlignment="1">
      <alignment vertical="top" wrapText="1"/>
    </xf>
    <xf numFmtId="3" fontId="11" fillId="0" borderId="69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46" xfId="0" applyFont="1" applyFill="1" applyBorder="1" applyAlignment="1">
      <alignment vertical="top" wrapText="1"/>
    </xf>
    <xf numFmtId="3" fontId="23" fillId="0" borderId="65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3" fontId="10" fillId="0" borderId="25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3" fontId="22" fillId="0" borderId="67" xfId="0" applyNumberFormat="1" applyFont="1" applyFill="1" applyBorder="1" applyAlignment="1">
      <alignment vertical="center"/>
    </xf>
    <xf numFmtId="3" fontId="0" fillId="0" borderId="68" xfId="0" applyNumberFormat="1" applyFont="1" applyFill="1" applyBorder="1" applyAlignment="1">
      <alignment vertical="center"/>
    </xf>
    <xf numFmtId="3" fontId="0" fillId="0" borderId="82" xfId="0" applyNumberFormat="1" applyFont="1" applyFill="1" applyBorder="1" applyAlignment="1">
      <alignment vertical="center"/>
    </xf>
    <xf numFmtId="3" fontId="22" fillId="0" borderId="82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8" fillId="4" borderId="2" xfId="0" applyNumberFormat="1" applyFont="1" applyFill="1" applyBorder="1" applyAlignment="1">
      <alignment vertical="center" wrapText="1"/>
    </xf>
    <xf numFmtId="3" fontId="22" fillId="0" borderId="78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3" fontId="0" fillId="0" borderId="29" xfId="0" applyNumberFormat="1" applyFont="1" applyFill="1" applyBorder="1" applyAlignment="1">
      <alignment vertical="center"/>
    </xf>
    <xf numFmtId="3" fontId="22" fillId="0" borderId="29" xfId="0" applyNumberFormat="1" applyFont="1" applyFill="1" applyBorder="1" applyAlignment="1">
      <alignment vertical="center"/>
    </xf>
    <xf numFmtId="3" fontId="0" fillId="0" borderId="72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3" fontId="22" fillId="0" borderId="77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22" fillId="0" borderId="75" xfId="0" applyNumberFormat="1" applyFont="1" applyFill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22" fillId="0" borderId="18" xfId="0" applyNumberFormat="1" applyFont="1" applyFill="1" applyBorder="1" applyAlignment="1">
      <alignment vertical="center"/>
    </xf>
    <xf numFmtId="0" fontId="7" fillId="0" borderId="25" xfId="0" applyFont="1" applyFill="1" applyBorder="1" applyAlignment="1">
      <alignment vertical="center" wrapText="1"/>
    </xf>
    <xf numFmtId="3" fontId="12" fillId="0" borderId="30" xfId="0" applyNumberFormat="1" applyFont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5" fillId="0" borderId="81" xfId="0" applyNumberFormat="1" applyFont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1" fillId="0" borderId="73" xfId="0" applyNumberFormat="1" applyFont="1" applyBorder="1" applyAlignment="1">
      <alignment vertical="center" wrapText="1"/>
    </xf>
    <xf numFmtId="3" fontId="0" fillId="0" borderId="0" xfId="0" applyNumberFormat="1"/>
    <xf numFmtId="3" fontId="24" fillId="4" borderId="3" xfId="1" applyNumberFormat="1" applyFont="1" applyFill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3" fontId="23" fillId="0" borderId="33" xfId="0" applyNumberFormat="1" applyFont="1" applyFill="1" applyBorder="1" applyAlignment="1">
      <alignment vertical="center" wrapText="1"/>
    </xf>
    <xf numFmtId="3" fontId="11" fillId="0" borderId="63" xfId="0" applyNumberFormat="1" applyFont="1" applyFill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3" fontId="23" fillId="0" borderId="83" xfId="0" applyNumberFormat="1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3" fontId="43" fillId="0" borderId="52" xfId="0" applyNumberFormat="1" applyFont="1" applyBorder="1" applyAlignment="1">
      <alignment vertical="center" wrapText="1"/>
    </xf>
    <xf numFmtId="3" fontId="43" fillId="0" borderId="53" xfId="0" applyNumberFormat="1" applyFont="1" applyBorder="1" applyAlignment="1">
      <alignment vertical="center" wrapText="1"/>
    </xf>
    <xf numFmtId="3" fontId="43" fillId="0" borderId="54" xfId="0" applyNumberFormat="1" applyFont="1" applyBorder="1" applyAlignment="1">
      <alignment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37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9" xfId="0" applyBorder="1"/>
    <xf numFmtId="3" fontId="23" fillId="0" borderId="84" xfId="0" applyNumberFormat="1" applyFont="1" applyBorder="1" applyAlignment="1">
      <alignment vertical="center" wrapText="1"/>
    </xf>
    <xf numFmtId="3" fontId="23" fillId="0" borderId="85" xfId="0" applyNumberFormat="1" applyFont="1" applyBorder="1" applyAlignment="1">
      <alignment vertical="center" wrapText="1"/>
    </xf>
    <xf numFmtId="3" fontId="23" fillId="0" borderId="86" xfId="0" applyNumberFormat="1" applyFont="1" applyBorder="1" applyAlignment="1">
      <alignment vertical="center" wrapText="1"/>
    </xf>
    <xf numFmtId="0" fontId="8" fillId="4" borderId="39" xfId="0" applyFont="1" applyFill="1" applyBorder="1" applyAlignment="1">
      <alignment horizontal="center" vertical="center" wrapText="1"/>
    </xf>
    <xf numFmtId="3" fontId="23" fillId="0" borderId="87" xfId="0" applyNumberFormat="1" applyFont="1" applyBorder="1" applyAlignment="1">
      <alignment vertical="center" wrapText="1"/>
    </xf>
    <xf numFmtId="3" fontId="23" fillId="0" borderId="88" xfId="0" applyNumberFormat="1" applyFont="1" applyBorder="1" applyAlignment="1">
      <alignment vertical="center" wrapText="1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3"/>
    <cellStyle name="Tusenskille 3" xfId="54"/>
    <cellStyle name="Tusenskille 3 2" xfId="58"/>
    <cellStyle name="Tusenskille 3 2 2" xfId="66"/>
    <cellStyle name="Tusenskille 3 2 2 2" xfId="76"/>
    <cellStyle name="Tusenskille 3 2 3" xfId="75"/>
    <cellStyle name="Tusenskille 3 2_tot_14" xfId="70"/>
    <cellStyle name="Tusenskille 3 3" xfId="62"/>
    <cellStyle name="Tusenskille 3 3 2" xfId="77"/>
    <cellStyle name="Tusenskille 3 4" xfId="74"/>
    <cellStyle name="Tusenskille 3_tot_14" xfId="71"/>
    <cellStyle name="Tusenskille 4" xfId="56"/>
    <cellStyle name="Tusenskille 4 2" xfId="64"/>
    <cellStyle name="Tusenskille 4 2 2" xfId="79"/>
    <cellStyle name="Tusenskille 4 3" xfId="78"/>
    <cellStyle name="Tusenskille 4_tot_14" xfId="72"/>
    <cellStyle name="Tusenskille 5" xfId="60"/>
    <cellStyle name="Tusenskille 5 2" xfId="8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315"/>
  <sheetViews>
    <sheetView showGridLines="0" tabSelected="1" showRuler="0" view="pageLayout" zoomScale="115" zoomScaleNormal="115" zoomScalePageLayoutView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86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6" customWidth="1"/>
    <col min="10" max="10" width="0.28515625" style="86" customWidth="1"/>
    <col min="11" max="11" width="1.5703125" style="5" customWidth="1"/>
    <col min="12" max="12" width="1" style="86" customWidth="1"/>
    <col min="13" max="19" width="20" hidden="1"/>
    <col min="20" max="127" width="6.42578125" hidden="1"/>
    <col min="128" max="16167" width="0.42578125" hidden="1"/>
    <col min="16169" max="16382" width="11.42578125" hidden="1"/>
    <col min="16383" max="16384" width="20" hidden="1"/>
  </cols>
  <sheetData>
    <row r="1" spans="2:14" s="86" customFormat="1" ht="7.9" customHeight="1" thickBot="1" x14ac:dyDescent="0.3">
      <c r="M1"/>
      <c r="N1"/>
    </row>
    <row r="2" spans="2:14" ht="31.5" customHeight="1" thickTop="1" thickBot="1" x14ac:dyDescent="0.3">
      <c r="B2" s="411" t="s">
        <v>87</v>
      </c>
      <c r="C2" s="412"/>
      <c r="D2" s="412"/>
      <c r="E2" s="412"/>
      <c r="F2" s="412"/>
      <c r="G2" s="412"/>
      <c r="H2" s="412"/>
      <c r="I2" s="412"/>
      <c r="J2" s="412"/>
      <c r="K2" s="413"/>
      <c r="L2" s="270"/>
    </row>
    <row r="3" spans="2:14" ht="14.85" customHeight="1" thickTop="1" x14ac:dyDescent="0.25">
      <c r="B3" s="6"/>
      <c r="C3" s="6"/>
      <c r="D3" s="6"/>
      <c r="E3" s="6"/>
      <c r="F3" s="6"/>
      <c r="G3" s="6"/>
      <c r="H3" s="6"/>
      <c r="I3" s="6"/>
      <c r="J3" s="161"/>
      <c r="K3" s="6"/>
      <c r="L3" s="161"/>
    </row>
    <row r="4" spans="2:14" ht="14.85" customHeight="1" x14ac:dyDescent="0.25">
      <c r="B4" s="6"/>
      <c r="C4" s="6"/>
      <c r="D4" s="6"/>
      <c r="E4" s="6"/>
      <c r="F4" s="6"/>
      <c r="G4" s="6"/>
      <c r="H4" s="6"/>
      <c r="I4" s="6"/>
      <c r="J4" s="161"/>
      <c r="K4" s="6"/>
      <c r="L4" s="161"/>
    </row>
    <row r="5" spans="2:14" ht="14.1" customHeight="1" x14ac:dyDescent="0.25">
      <c r="B5" s="6"/>
      <c r="C5" s="6"/>
      <c r="D5" s="6"/>
      <c r="E5" s="6"/>
      <c r="F5" s="6"/>
      <c r="G5" s="6"/>
      <c r="H5" s="6"/>
      <c r="I5" s="6"/>
      <c r="J5" s="161"/>
      <c r="K5" s="6"/>
      <c r="L5" s="161"/>
    </row>
    <row r="6" spans="2:14" s="8" customFormat="1" ht="17.100000000000001" customHeight="1" thickBot="1" x14ac:dyDescent="0.3">
      <c r="B6" s="7"/>
      <c r="C6" s="77" t="s">
        <v>0</v>
      </c>
      <c r="D6" s="7"/>
      <c r="E6" s="7"/>
      <c r="F6" s="7"/>
      <c r="G6" s="7"/>
      <c r="H6" s="7"/>
      <c r="I6" s="7"/>
      <c r="J6" s="7"/>
      <c r="K6" s="7"/>
      <c r="L6" s="7"/>
      <c r="M6"/>
      <c r="N6"/>
    </row>
    <row r="7" spans="2:14" s="8" customFormat="1" ht="17.100000000000001" customHeight="1" thickTop="1" x14ac:dyDescent="0.25">
      <c r="B7" s="398" t="s">
        <v>1</v>
      </c>
      <c r="C7" s="399"/>
      <c r="D7" s="399"/>
      <c r="E7" s="399"/>
      <c r="F7" s="399"/>
      <c r="G7" s="399"/>
      <c r="H7" s="399"/>
      <c r="I7" s="399"/>
      <c r="J7" s="399"/>
      <c r="K7" s="400"/>
      <c r="L7" s="345"/>
      <c r="M7"/>
      <c r="N7"/>
    </row>
    <row r="8" spans="2:14" ht="12" customHeight="1" thickBot="1" x14ac:dyDescent="0.3">
      <c r="B8" s="162"/>
      <c r="C8" s="161"/>
      <c r="D8" s="161"/>
      <c r="E8" s="161"/>
      <c r="F8" s="161"/>
      <c r="G8" s="161"/>
      <c r="H8" s="161"/>
      <c r="I8" s="161"/>
      <c r="J8" s="161"/>
      <c r="K8" s="163"/>
      <c r="L8" s="161"/>
    </row>
    <row r="9" spans="2:14" s="3" customFormat="1" ht="14.1" customHeight="1" thickBot="1" x14ac:dyDescent="0.3">
      <c r="B9" s="160"/>
      <c r="C9" s="393" t="s">
        <v>2</v>
      </c>
      <c r="D9" s="394"/>
      <c r="E9" s="393" t="s">
        <v>21</v>
      </c>
      <c r="F9" s="394"/>
      <c r="G9" s="393" t="s">
        <v>22</v>
      </c>
      <c r="H9" s="394"/>
      <c r="I9" s="204"/>
      <c r="J9" s="204"/>
      <c r="K9" s="158"/>
      <c r="L9" s="181"/>
      <c r="M9"/>
      <c r="N9"/>
    </row>
    <row r="10" spans="2:14" ht="14.1" customHeight="1" x14ac:dyDescent="0.25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214"/>
      <c r="K10" s="158"/>
      <c r="L10" s="181"/>
    </row>
    <row r="11" spans="2:14" ht="15.75" customHeight="1" x14ac:dyDescent="0.25">
      <c r="B11" s="162"/>
      <c r="C11" s="213" t="s">
        <v>29</v>
      </c>
      <c r="D11" s="218">
        <v>443735</v>
      </c>
      <c r="E11" s="213" t="s">
        <v>6</v>
      </c>
      <c r="F11" s="218">
        <v>305199</v>
      </c>
      <c r="G11" s="213" t="s">
        <v>70</v>
      </c>
      <c r="H11" s="218">
        <v>211956</v>
      </c>
      <c r="I11" s="214"/>
      <c r="J11" s="214"/>
      <c r="K11" s="158"/>
      <c r="L11" s="181"/>
    </row>
    <row r="12" spans="2:14" ht="14.25" customHeight="1" x14ac:dyDescent="0.25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214"/>
      <c r="K12" s="158"/>
      <c r="L12" s="181"/>
    </row>
    <row r="13" spans="2:14" ht="15.75" customHeight="1" thickBot="1" x14ac:dyDescent="0.3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29205</v>
      </c>
      <c r="I13" s="214"/>
      <c r="J13" s="214"/>
      <c r="K13" s="158"/>
      <c r="L13" s="181"/>
    </row>
    <row r="14" spans="2:14" ht="14.1" customHeight="1" thickBot="1" x14ac:dyDescent="0.3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455726</v>
      </c>
      <c r="G14" s="166" t="s">
        <v>6</v>
      </c>
      <c r="H14" s="220">
        <f>SUM(H10:H13)</f>
        <v>305199</v>
      </c>
      <c r="I14" s="214"/>
      <c r="J14" s="214"/>
      <c r="K14" s="163"/>
      <c r="L14" s="161"/>
    </row>
    <row r="15" spans="2:14" s="18" customFormat="1" ht="15" customHeight="1" x14ac:dyDescent="0.25">
      <c r="B15" s="167"/>
      <c r="C15" s="216" t="s">
        <v>95</v>
      </c>
      <c r="D15" s="216"/>
      <c r="E15" s="216"/>
      <c r="F15" s="216"/>
      <c r="G15" s="216"/>
      <c r="H15" s="216"/>
      <c r="I15" s="216"/>
      <c r="J15" s="216"/>
      <c r="K15" s="169"/>
      <c r="L15" s="168"/>
      <c r="M15"/>
      <c r="N15"/>
    </row>
    <row r="16" spans="2:14" s="18" customFormat="1" ht="12" customHeight="1" x14ac:dyDescent="0.25">
      <c r="B16" s="167"/>
      <c r="C16" s="383" t="s">
        <v>86</v>
      </c>
      <c r="D16" s="383"/>
      <c r="E16" s="383"/>
      <c r="F16" s="383"/>
      <c r="G16" s="383"/>
      <c r="H16" s="383"/>
      <c r="I16" s="383"/>
      <c r="J16" s="302"/>
      <c r="K16" s="169"/>
      <c r="L16" s="168"/>
      <c r="M16"/>
      <c r="N16"/>
    </row>
    <row r="17" spans="1:15" ht="13.5" customHeight="1" thickBot="1" x14ac:dyDescent="0.3">
      <c r="B17" s="170"/>
      <c r="C17" s="384"/>
      <c r="D17" s="384"/>
      <c r="E17" s="384"/>
      <c r="F17" s="384"/>
      <c r="G17" s="384"/>
      <c r="H17" s="384"/>
      <c r="I17" s="384"/>
      <c r="J17" s="303"/>
      <c r="K17" s="172"/>
      <c r="L17" s="161"/>
    </row>
    <row r="18" spans="1:15" ht="17.100000000000001" customHeight="1" x14ac:dyDescent="0.25">
      <c r="B18" s="395" t="s">
        <v>8</v>
      </c>
      <c r="C18" s="396"/>
      <c r="D18" s="396"/>
      <c r="E18" s="396"/>
      <c r="F18" s="396"/>
      <c r="G18" s="396"/>
      <c r="H18" s="396"/>
      <c r="I18" s="396"/>
      <c r="J18" s="396"/>
      <c r="K18" s="397"/>
      <c r="L18" s="345"/>
    </row>
    <row r="19" spans="1:15" ht="12" customHeight="1" thickBot="1" x14ac:dyDescent="0.3">
      <c r="B19" s="162"/>
      <c r="C19" s="168"/>
      <c r="D19" s="161"/>
      <c r="E19" s="161"/>
      <c r="F19" s="161"/>
      <c r="G19" s="161"/>
      <c r="H19" s="161"/>
      <c r="I19" s="161"/>
      <c r="J19" s="161"/>
      <c r="K19" s="163"/>
      <c r="L19" s="161"/>
    </row>
    <row r="20" spans="1:15" ht="48" customHeight="1" thickBot="1" x14ac:dyDescent="0.3">
      <c r="A20" s="3"/>
      <c r="B20" s="160"/>
      <c r="C20" s="244" t="s">
        <v>20</v>
      </c>
      <c r="D20" s="245" t="s">
        <v>21</v>
      </c>
      <c r="E20" s="275" t="s">
        <v>104</v>
      </c>
      <c r="F20" s="275" t="s">
        <v>103</v>
      </c>
      <c r="G20" s="275" t="s">
        <v>31</v>
      </c>
      <c r="H20" s="275" t="s">
        <v>85</v>
      </c>
      <c r="I20" s="276" t="s">
        <v>105</v>
      </c>
      <c r="J20"/>
      <c r="K20" s="159"/>
      <c r="L20" s="4"/>
    </row>
    <row r="21" spans="1:15" ht="14.1" customHeight="1" x14ac:dyDescent="0.25">
      <c r="B21" s="162"/>
      <c r="C21" s="227" t="s">
        <v>17</v>
      </c>
      <c r="D21" s="316">
        <f>D23+D22</f>
        <v>146527</v>
      </c>
      <c r="E21" s="322">
        <f>E23+E22</f>
        <v>1745.3923000000282</v>
      </c>
      <c r="F21" s="322">
        <f>F22+F23</f>
        <v>145145.1692</v>
      </c>
      <c r="G21" s="322"/>
      <c r="H21" s="322">
        <f>H23+H22</f>
        <v>1381.8307999999856</v>
      </c>
      <c r="I21" s="309">
        <f>I23+I22</f>
        <v>151229.74659999998</v>
      </c>
      <c r="J21" s="304"/>
      <c r="K21" s="173"/>
      <c r="L21" s="204"/>
      <c r="O21" s="374"/>
    </row>
    <row r="22" spans="1:15" ht="14.1" customHeight="1" x14ac:dyDescent="0.25">
      <c r="B22" s="162"/>
      <c r="C22" s="228" t="s">
        <v>12</v>
      </c>
      <c r="D22" s="317">
        <v>145777</v>
      </c>
      <c r="E22" s="323">
        <v>1744.3903000000282</v>
      </c>
      <c r="F22" s="323">
        <v>144148.54810000001</v>
      </c>
      <c r="G22" s="323"/>
      <c r="H22" s="323">
        <f>D22-F22</f>
        <v>1628.4518999999855</v>
      </c>
      <c r="I22" s="367">
        <v>150801.1084</v>
      </c>
      <c r="J22" s="305"/>
      <c r="K22" s="173"/>
      <c r="L22" s="204"/>
      <c r="O22" s="374"/>
    </row>
    <row r="23" spans="1:15" ht="14.1" customHeight="1" thickBot="1" x14ac:dyDescent="0.3">
      <c r="B23" s="162"/>
      <c r="C23" s="229" t="s">
        <v>11</v>
      </c>
      <c r="D23" s="318">
        <v>750</v>
      </c>
      <c r="E23" s="324">
        <v>1.0019999999999527</v>
      </c>
      <c r="F23" s="324">
        <v>996.62109999999996</v>
      </c>
      <c r="G23" s="324"/>
      <c r="H23" s="324">
        <f>D23-F23</f>
        <v>-246.62109999999996</v>
      </c>
      <c r="I23" s="368">
        <v>428.63819999999998</v>
      </c>
      <c r="J23" s="305"/>
      <c r="K23" s="173"/>
      <c r="L23" s="204"/>
      <c r="O23" s="374"/>
    </row>
    <row r="24" spans="1:15" ht="14.1" customHeight="1" x14ac:dyDescent="0.25">
      <c r="B24" s="162"/>
      <c r="C24" s="227" t="s">
        <v>18</v>
      </c>
      <c r="D24" s="316">
        <f>D32+D31+D25</f>
        <v>305199</v>
      </c>
      <c r="E24" s="322">
        <f>E32+E31+E25</f>
        <v>2641.5661</v>
      </c>
      <c r="F24" s="322">
        <f>F25+F31+F32</f>
        <v>313463.84474999999</v>
      </c>
      <c r="G24" s="322"/>
      <c r="H24" s="322">
        <f>H25+H31+H32</f>
        <v>-8264.8447500000002</v>
      </c>
      <c r="I24" s="309">
        <f>I25+I31+I32</f>
        <v>296980.38050000003</v>
      </c>
      <c r="J24" s="304"/>
      <c r="K24" s="173"/>
      <c r="L24" s="204"/>
      <c r="O24" s="374"/>
    </row>
    <row r="25" spans="1:15" ht="15" customHeight="1" x14ac:dyDescent="0.25">
      <c r="A25" s="23"/>
      <c r="B25" s="174"/>
      <c r="C25" s="230" t="s">
        <v>73</v>
      </c>
      <c r="D25" s="319">
        <f>D26+D27+D28+D29+D30</f>
        <v>237977</v>
      </c>
      <c r="E25" s="325">
        <f>E26+E27+E28+E29</f>
        <v>776.77969999999186</v>
      </c>
      <c r="F25" s="325">
        <f>F26+F27+F28+F29</f>
        <v>244456.91995000001</v>
      </c>
      <c r="G25" s="325"/>
      <c r="H25" s="325">
        <f>H26+H27+H28+H29+H30</f>
        <v>-6479.9199499999959</v>
      </c>
      <c r="I25" s="310">
        <f>I26+I27+I28+I29+I30</f>
        <v>229606.46959999998</v>
      </c>
      <c r="J25" s="306"/>
      <c r="K25" s="173"/>
      <c r="L25" s="204"/>
      <c r="O25" s="374"/>
    </row>
    <row r="26" spans="1:15" ht="14.1" customHeight="1" x14ac:dyDescent="0.25">
      <c r="A26" s="24"/>
      <c r="B26" s="175"/>
      <c r="C26" s="231" t="s">
        <v>23</v>
      </c>
      <c r="D26" s="320">
        <v>59178</v>
      </c>
      <c r="E26" s="326">
        <v>214.06099999998696</v>
      </c>
      <c r="F26" s="326">
        <v>75176.090549999994</v>
      </c>
      <c r="G26" s="326">
        <v>6078</v>
      </c>
      <c r="H26" s="326">
        <f>D26-F26+G26</f>
        <v>-9920.0905499999935</v>
      </c>
      <c r="I26" s="311">
        <v>53864.7575</v>
      </c>
      <c r="J26" s="307"/>
      <c r="K26" s="173"/>
      <c r="L26" s="204"/>
      <c r="O26" s="374"/>
    </row>
    <row r="27" spans="1:15" ht="14.1" customHeight="1" x14ac:dyDescent="0.25">
      <c r="A27" s="24"/>
      <c r="B27" s="175"/>
      <c r="C27" s="231" t="s">
        <v>77</v>
      </c>
      <c r="D27" s="320">
        <v>56592</v>
      </c>
      <c r="E27" s="326">
        <v>228.35450000000128</v>
      </c>
      <c r="F27" s="326">
        <v>64912.770700000001</v>
      </c>
      <c r="G27" s="326">
        <v>6699</v>
      </c>
      <c r="H27" s="326">
        <f>D27-F27+G27</f>
        <v>-1621.7707000000009</v>
      </c>
      <c r="I27" s="311">
        <v>63954.678899999999</v>
      </c>
      <c r="J27" s="307"/>
      <c r="K27" s="173"/>
      <c r="L27" s="204"/>
      <c r="O27" s="374"/>
    </row>
    <row r="28" spans="1:15" ht="14.1" customHeight="1" x14ac:dyDescent="0.25">
      <c r="A28" s="24"/>
      <c r="B28" s="175"/>
      <c r="C28" s="231" t="s">
        <v>78</v>
      </c>
      <c r="D28" s="320">
        <v>57631</v>
      </c>
      <c r="E28" s="326">
        <v>296.84030000000348</v>
      </c>
      <c r="F28" s="326">
        <v>62502.4156</v>
      </c>
      <c r="G28" s="326">
        <v>6694</v>
      </c>
      <c r="H28" s="326">
        <f>D28-F28+G28</f>
        <v>1822.5843999999997</v>
      </c>
      <c r="I28" s="311">
        <v>66056.1247</v>
      </c>
      <c r="J28" s="307"/>
      <c r="K28" s="173"/>
      <c r="L28" s="204"/>
      <c r="O28" s="374"/>
    </row>
    <row r="29" spans="1:15" ht="14.1" customHeight="1" x14ac:dyDescent="0.25">
      <c r="A29" s="24"/>
      <c r="B29" s="175"/>
      <c r="C29" s="231" t="s">
        <v>26</v>
      </c>
      <c r="D29" s="320">
        <v>38555</v>
      </c>
      <c r="E29" s="326">
        <v>37.52390000000014</v>
      </c>
      <c r="F29" s="326">
        <v>41865.643100000001</v>
      </c>
      <c r="G29" s="326">
        <v>3576</v>
      </c>
      <c r="H29" s="326">
        <f>D29-F29+G29</f>
        <v>265.35689999999886</v>
      </c>
      <c r="I29" s="311">
        <v>45730.908499999998</v>
      </c>
      <c r="J29" s="307"/>
      <c r="K29" s="173"/>
      <c r="L29" s="204"/>
      <c r="O29" s="374"/>
    </row>
    <row r="30" spans="1:15" ht="14.1" customHeight="1" x14ac:dyDescent="0.25">
      <c r="A30" s="24"/>
      <c r="B30" s="175"/>
      <c r="C30" s="231" t="s">
        <v>74</v>
      </c>
      <c r="D30" s="320">
        <v>26021</v>
      </c>
      <c r="E30" s="326">
        <v>1381</v>
      </c>
      <c r="F30" s="326">
        <f>SUM(G26:G29)</f>
        <v>23047</v>
      </c>
      <c r="G30" s="326"/>
      <c r="H30" s="326">
        <f>D30-F30</f>
        <v>2974</v>
      </c>
      <c r="I30" s="311"/>
      <c r="J30" s="307"/>
      <c r="K30" s="173"/>
      <c r="L30" s="204"/>
      <c r="O30" s="374"/>
    </row>
    <row r="31" spans="1:15" ht="14.1" customHeight="1" x14ac:dyDescent="0.25">
      <c r="A31" s="25"/>
      <c r="B31" s="174"/>
      <c r="C31" s="230" t="s">
        <v>19</v>
      </c>
      <c r="D31" s="319">
        <v>38109</v>
      </c>
      <c r="E31" s="325">
        <v>1862.909900000006</v>
      </c>
      <c r="F31" s="325">
        <v>37932.030100000004</v>
      </c>
      <c r="G31" s="325"/>
      <c r="H31" s="325">
        <f>D31-F31</f>
        <v>176.96989999999641</v>
      </c>
      <c r="I31" s="310">
        <v>44652.550199999998</v>
      </c>
      <c r="J31" s="306"/>
      <c r="K31" s="173"/>
      <c r="L31" s="204"/>
      <c r="O31" s="374"/>
    </row>
    <row r="32" spans="1:15" ht="14.1" customHeight="1" x14ac:dyDescent="0.25">
      <c r="A32" s="25"/>
      <c r="B32" s="174"/>
      <c r="C32" s="230" t="s">
        <v>75</v>
      </c>
      <c r="D32" s="319">
        <f>D33+D34</f>
        <v>29113</v>
      </c>
      <c r="E32" s="325">
        <f>E33</f>
        <v>1.8765000000021246</v>
      </c>
      <c r="F32" s="325">
        <f>F33</f>
        <v>31074.894700000001</v>
      </c>
      <c r="G32" s="325"/>
      <c r="H32" s="325">
        <f>H33+H34</f>
        <v>-1961.8947000000007</v>
      </c>
      <c r="I32" s="310">
        <f>I33</f>
        <v>22721.360700000001</v>
      </c>
      <c r="J32" s="306"/>
      <c r="K32" s="173"/>
      <c r="L32" s="204"/>
      <c r="O32" s="374"/>
    </row>
    <row r="33" spans="1:15" ht="14.1" customHeight="1" x14ac:dyDescent="0.25">
      <c r="A33" s="24"/>
      <c r="B33" s="175"/>
      <c r="C33" s="231" t="s">
        <v>10</v>
      </c>
      <c r="D33" s="320">
        <v>25929</v>
      </c>
      <c r="E33" s="326">
        <v>1.8765000000021246</v>
      </c>
      <c r="F33" s="326">
        <f>31777.8947-F37</f>
        <v>31074.894700000001</v>
      </c>
      <c r="G33" s="326">
        <v>2033</v>
      </c>
      <c r="H33" s="326">
        <f>D33-F33+G33</f>
        <v>-3112.8947000000007</v>
      </c>
      <c r="I33" s="311">
        <v>22721.360700000001</v>
      </c>
      <c r="J33" s="307"/>
      <c r="K33" s="173"/>
      <c r="L33" s="204"/>
      <c r="O33" s="374"/>
    </row>
    <row r="34" spans="1:15" ht="14.1" customHeight="1" thickBot="1" x14ac:dyDescent="0.3">
      <c r="A34" s="24"/>
      <c r="B34" s="175"/>
      <c r="C34" s="232" t="s">
        <v>76</v>
      </c>
      <c r="D34" s="336">
        <v>3184</v>
      </c>
      <c r="E34" s="327">
        <v>75</v>
      </c>
      <c r="F34" s="327">
        <f>G33</f>
        <v>2033</v>
      </c>
      <c r="G34" s="327"/>
      <c r="H34" s="327">
        <f t="shared" ref="H34:H39" si="0">D34-F34</f>
        <v>1151</v>
      </c>
      <c r="I34" s="312"/>
      <c r="J34" s="307"/>
      <c r="K34" s="173"/>
      <c r="L34" s="204"/>
      <c r="O34" s="374"/>
    </row>
    <row r="35" spans="1:15" ht="15.75" customHeight="1" thickBot="1" x14ac:dyDescent="0.3">
      <c r="B35" s="162"/>
      <c r="C35" s="233" t="s">
        <v>93</v>
      </c>
      <c r="D35" s="321">
        <v>4000</v>
      </c>
      <c r="E35" s="328">
        <v>4.1625000000001364</v>
      </c>
      <c r="F35" s="328">
        <v>1873.9879000000001</v>
      </c>
      <c r="G35" s="328"/>
      <c r="H35" s="328">
        <f>D35-F35</f>
        <v>2126.0120999999999</v>
      </c>
      <c r="I35" s="313"/>
      <c r="J35" s="304"/>
      <c r="K35" s="173"/>
      <c r="L35" s="204"/>
      <c r="O35" s="374"/>
    </row>
    <row r="36" spans="1:15" ht="14.1" customHeight="1" thickBot="1" x14ac:dyDescent="0.3">
      <c r="B36" s="162"/>
      <c r="C36" s="233" t="s">
        <v>13</v>
      </c>
      <c r="D36" s="321">
        <v>513</v>
      </c>
      <c r="E36" s="328"/>
      <c r="F36" s="328">
        <v>274.12950000000001</v>
      </c>
      <c r="G36" s="328"/>
      <c r="H36" s="328">
        <f t="shared" si="0"/>
        <v>238.87049999999999</v>
      </c>
      <c r="I36" s="313">
        <v>6065.7466000000004</v>
      </c>
      <c r="J36" s="304"/>
      <c r="K36" s="173"/>
      <c r="L36" s="204"/>
      <c r="O36" s="374"/>
    </row>
    <row r="37" spans="1:15" ht="17.25" customHeight="1" thickBot="1" x14ac:dyDescent="0.3">
      <c r="B37" s="162"/>
      <c r="C37" s="233" t="s">
        <v>62</v>
      </c>
      <c r="D37" s="321">
        <v>3000</v>
      </c>
      <c r="E37" s="328">
        <v>20</v>
      </c>
      <c r="F37" s="328">
        <v>703</v>
      </c>
      <c r="G37" s="328"/>
      <c r="H37" s="328">
        <f t="shared" si="0"/>
        <v>2297</v>
      </c>
      <c r="I37" s="313"/>
      <c r="J37" s="304"/>
      <c r="K37" s="173"/>
      <c r="L37" s="204"/>
      <c r="O37" s="374"/>
    </row>
    <row r="38" spans="1:15" ht="17.25" customHeight="1" thickBot="1" x14ac:dyDescent="0.3">
      <c r="B38" s="162"/>
      <c r="C38" s="233" t="s">
        <v>82</v>
      </c>
      <c r="D38" s="321">
        <v>7000</v>
      </c>
      <c r="E38" s="328"/>
      <c r="F38" s="328">
        <v>7000</v>
      </c>
      <c r="G38" s="328"/>
      <c r="H38" s="328">
        <f t="shared" si="0"/>
        <v>0</v>
      </c>
      <c r="I38" s="313">
        <v>687.69569999999999</v>
      </c>
      <c r="J38" s="304"/>
      <c r="K38" s="173"/>
      <c r="L38" s="204"/>
      <c r="O38" s="374"/>
    </row>
    <row r="39" spans="1:15" ht="17.25" customHeight="1" thickBot="1" x14ac:dyDescent="0.3">
      <c r="B39" s="162"/>
      <c r="C39" s="233" t="s">
        <v>68</v>
      </c>
      <c r="D39" s="321">
        <v>200</v>
      </c>
      <c r="E39" s="328"/>
      <c r="F39" s="328"/>
      <c r="G39" s="328"/>
      <c r="H39" s="328">
        <f t="shared" si="0"/>
        <v>200</v>
      </c>
      <c r="I39" s="313"/>
      <c r="J39" s="304"/>
      <c r="K39" s="173"/>
      <c r="L39" s="204"/>
      <c r="O39" s="374"/>
    </row>
    <row r="40" spans="1:15" ht="14.1" customHeight="1" thickBot="1" x14ac:dyDescent="0.3">
      <c r="B40" s="162"/>
      <c r="C40" s="199" t="s">
        <v>14</v>
      </c>
      <c r="D40" s="321"/>
      <c r="E40" s="328">
        <v>45.389999999955762</v>
      </c>
      <c r="F40" s="328">
        <v>658.11485000001267</v>
      </c>
      <c r="G40" s="328"/>
      <c r="H40" s="328">
        <f>D40-F40</f>
        <v>-658.11485000001267</v>
      </c>
      <c r="I40" s="313">
        <v>444.06859999994049</v>
      </c>
      <c r="J40" s="304"/>
      <c r="K40" s="173"/>
      <c r="L40" s="204"/>
      <c r="O40" s="374"/>
    </row>
    <row r="41" spans="1:15" ht="16.5" customHeight="1" thickBot="1" x14ac:dyDescent="0.3">
      <c r="B41" s="162"/>
      <c r="C41" s="246" t="s">
        <v>9</v>
      </c>
      <c r="D41" s="259">
        <f>D21+D24+D35+D36+D37+D38+D39+D40</f>
        <v>466439</v>
      </c>
      <c r="E41" s="300">
        <f>E21+E24+E35+E36+E37+E38+E39+E40</f>
        <v>4456.5108999999848</v>
      </c>
      <c r="F41" s="300">
        <f>F21+F24+F35+F36+F37+F38+F39+F40</f>
        <v>469118.24619999999</v>
      </c>
      <c r="G41" s="300"/>
      <c r="H41" s="300">
        <f>H21+H24+H35+H36+H37+H38+H39+H40</f>
        <v>-2679.2462000000278</v>
      </c>
      <c r="I41" s="381">
        <f>I21+I24+I35+I36+I37+I38+I39+I40</f>
        <v>455407.63799999998</v>
      </c>
      <c r="J41"/>
      <c r="K41" s="173"/>
      <c r="L41" s="204"/>
      <c r="O41" s="374"/>
    </row>
    <row r="42" spans="1:15" ht="12.95" customHeight="1" x14ac:dyDescent="0.25">
      <c r="A42" s="18"/>
      <c r="B42" s="167"/>
      <c r="C42" s="168" t="s">
        <v>28</v>
      </c>
      <c r="D42" s="176"/>
      <c r="E42" s="176"/>
      <c r="F42" s="224"/>
      <c r="G42" s="224"/>
      <c r="H42" s="211"/>
      <c r="I42" s="211"/>
      <c r="J42" s="211"/>
      <c r="K42" s="169"/>
      <c r="L42" s="168"/>
      <c r="O42" s="374"/>
    </row>
    <row r="43" spans="1:15" s="18" customFormat="1" ht="12.95" customHeight="1" x14ac:dyDescent="0.25">
      <c r="B43" s="167"/>
      <c r="C43" s="168" t="s">
        <v>94</v>
      </c>
      <c r="D43" s="176"/>
      <c r="E43" s="176"/>
      <c r="F43" s="224"/>
      <c r="G43" s="224"/>
      <c r="H43" s="204"/>
      <c r="I43" s="157"/>
      <c r="J43" s="157"/>
      <c r="K43" s="169"/>
      <c r="L43" s="168"/>
      <c r="M43"/>
      <c r="N43"/>
      <c r="O43" s="374"/>
    </row>
    <row r="44" spans="1:15" s="18" customFormat="1" ht="12.95" customHeight="1" x14ac:dyDescent="0.25">
      <c r="B44" s="167"/>
      <c r="C44" s="177" t="s">
        <v>72</v>
      </c>
      <c r="D44" s="176"/>
      <c r="E44" s="176"/>
      <c r="F44" s="176"/>
      <c r="G44" s="176"/>
      <c r="H44" s="204"/>
      <c r="I44" s="204"/>
      <c r="J44" s="204"/>
      <c r="K44" s="169"/>
      <c r="L44" s="168"/>
      <c r="M44"/>
      <c r="N44"/>
      <c r="O44" s="374"/>
    </row>
    <row r="45" spans="1:15" s="18" customFormat="1" ht="15" x14ac:dyDescent="0.25">
      <c r="B45" s="167"/>
      <c r="C45" s="341" t="s">
        <v>106</v>
      </c>
      <c r="D45" s="343"/>
      <c r="E45" s="343"/>
      <c r="F45" s="343"/>
      <c r="G45" s="176"/>
      <c r="H45" s="204"/>
      <c r="I45" s="161"/>
      <c r="J45" s="161"/>
      <c r="K45" s="169"/>
      <c r="L45" s="168"/>
      <c r="M45"/>
      <c r="N45"/>
      <c r="O45" s="374"/>
    </row>
    <row r="46" spans="1:15" s="18" customFormat="1" ht="12" customHeight="1" thickBot="1" x14ac:dyDescent="0.3">
      <c r="B46" s="178"/>
      <c r="C46" s="179"/>
      <c r="D46" s="179"/>
      <c r="E46" s="179"/>
      <c r="F46" s="179"/>
      <c r="G46" s="179"/>
      <c r="H46" s="179"/>
      <c r="I46" s="179"/>
      <c r="J46" s="179"/>
      <c r="K46" s="180"/>
      <c r="L46" s="168"/>
      <c r="M46"/>
      <c r="N46"/>
      <c r="O46" s="374"/>
    </row>
    <row r="47" spans="1:15" ht="12" customHeight="1" thickTop="1" x14ac:dyDescent="0.25">
      <c r="B47" s="6"/>
      <c r="C47" s="16"/>
      <c r="D47" s="6"/>
      <c r="E47" s="6"/>
      <c r="F47" s="43"/>
      <c r="G47" s="6"/>
      <c r="H47" s="6"/>
      <c r="I47" s="6"/>
      <c r="J47" s="161"/>
      <c r="K47" s="6"/>
      <c r="L47" s="161"/>
      <c r="O47" s="374"/>
    </row>
    <row r="48" spans="1:15" ht="19.5" customHeight="1" thickBot="1" x14ac:dyDescent="0.3">
      <c r="B48" s="8"/>
      <c r="C48" s="78" t="s">
        <v>36</v>
      </c>
      <c r="D48" s="8"/>
      <c r="E48" s="8"/>
      <c r="F48" s="8"/>
      <c r="G48" s="8"/>
      <c r="H48" s="8"/>
      <c r="I48" s="8"/>
      <c r="J48" s="8"/>
      <c r="K48" s="8"/>
      <c r="L48" s="8"/>
      <c r="O48" s="374"/>
    </row>
    <row r="49" spans="2:15" ht="17.100000000000001" customHeight="1" thickTop="1" x14ac:dyDescent="0.25">
      <c r="B49" s="398" t="s">
        <v>1</v>
      </c>
      <c r="C49" s="399"/>
      <c r="D49" s="399"/>
      <c r="E49" s="399"/>
      <c r="F49" s="399"/>
      <c r="G49" s="399"/>
      <c r="H49" s="399"/>
      <c r="I49" s="399"/>
      <c r="J49" s="399"/>
      <c r="K49" s="400"/>
      <c r="L49" s="345"/>
      <c r="O49" s="374"/>
    </row>
    <row r="50" spans="2:15" ht="12" customHeight="1" thickBot="1" x14ac:dyDescent="0.3">
      <c r="B50" s="162"/>
      <c r="C50" s="181"/>
      <c r="D50" s="182"/>
      <c r="E50" s="182"/>
      <c r="F50" s="182"/>
      <c r="G50" s="182"/>
      <c r="H50" s="161"/>
      <c r="I50" s="161"/>
      <c r="J50" s="161"/>
      <c r="K50" s="163"/>
      <c r="L50" s="161"/>
      <c r="O50" s="374"/>
    </row>
    <row r="51" spans="2:15" ht="14.1" customHeight="1" thickBot="1" x14ac:dyDescent="0.3">
      <c r="B51" s="162"/>
      <c r="C51" s="388" t="s">
        <v>2</v>
      </c>
      <c r="D51" s="389"/>
      <c r="E51" s="183"/>
      <c r="F51" s="183"/>
      <c r="G51" s="183"/>
      <c r="H51" s="161"/>
      <c r="I51" s="161"/>
      <c r="J51" s="161"/>
      <c r="K51" s="163"/>
      <c r="L51" s="161"/>
      <c r="O51" s="374"/>
    </row>
    <row r="52" spans="2:15" ht="14.1" customHeight="1" thickBot="1" x14ac:dyDescent="0.3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1"/>
      <c r="K52" s="163"/>
      <c r="L52" s="161"/>
      <c r="O52" s="374"/>
    </row>
    <row r="53" spans="2:15" ht="14.1" customHeight="1" thickBot="1" x14ac:dyDescent="0.3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1"/>
      <c r="K53" s="163"/>
      <c r="L53" s="161"/>
      <c r="O53" s="374"/>
    </row>
    <row r="54" spans="2:15" ht="14.1" customHeight="1" thickBot="1" x14ac:dyDescent="0.3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1"/>
      <c r="K54" s="163"/>
      <c r="L54" s="161"/>
      <c r="O54" s="374"/>
    </row>
    <row r="55" spans="2:15" ht="14.1" customHeight="1" thickBot="1" x14ac:dyDescent="0.3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1"/>
      <c r="K55" s="163"/>
      <c r="L55" s="161"/>
      <c r="O55" s="374"/>
    </row>
    <row r="56" spans="2:15" ht="14.1" customHeight="1" thickBot="1" x14ac:dyDescent="0.3">
      <c r="B56" s="170"/>
      <c r="C56" s="185"/>
      <c r="D56" s="186"/>
      <c r="E56" s="187"/>
      <c r="F56" s="187"/>
      <c r="G56" s="187"/>
      <c r="H56" s="171"/>
      <c r="I56" s="171"/>
      <c r="J56" s="171"/>
      <c r="K56" s="172"/>
      <c r="L56" s="161"/>
      <c r="O56" s="374"/>
    </row>
    <row r="57" spans="2:15" ht="17.100000000000001" customHeight="1" thickBot="1" x14ac:dyDescent="0.3">
      <c r="B57" s="395" t="s">
        <v>8</v>
      </c>
      <c r="C57" s="396"/>
      <c r="D57" s="396"/>
      <c r="E57" s="396"/>
      <c r="F57" s="396"/>
      <c r="G57" s="396"/>
      <c r="H57" s="396"/>
      <c r="I57" s="396"/>
      <c r="J57" s="396"/>
      <c r="K57" s="397"/>
      <c r="L57" s="345"/>
      <c r="O57" s="374"/>
    </row>
    <row r="58" spans="2:15" s="3" customFormat="1" ht="48" customHeight="1" thickBot="1" x14ac:dyDescent="0.3">
      <c r="B58" s="188"/>
      <c r="C58" s="244" t="s">
        <v>20</v>
      </c>
      <c r="D58" s="286" t="s">
        <v>21</v>
      </c>
      <c r="E58" s="275" t="str">
        <f>E20</f>
        <v>LANDET KVANTUM UKE 51</v>
      </c>
      <c r="F58" s="275" t="str">
        <f>F20</f>
        <v>LANDET KVANTUM T.O.M UKE 51</v>
      </c>
      <c r="G58" s="417" t="str">
        <f>H20</f>
        <v>RESTKVOTER</v>
      </c>
      <c r="H58" s="276" t="str">
        <f>I20</f>
        <v>LANDET KVANTUM T.O.M. UKE 51 2013</v>
      </c>
      <c r="I58" s="189"/>
      <c r="J58" s="189"/>
      <c r="K58" s="190"/>
      <c r="L58" s="189"/>
      <c r="M58"/>
      <c r="N58"/>
      <c r="O58" s="374"/>
    </row>
    <row r="59" spans="2:15" ht="14.1" customHeight="1" x14ac:dyDescent="0.25">
      <c r="B59" s="191"/>
      <c r="C59" s="192" t="s">
        <v>38</v>
      </c>
      <c r="D59" s="405"/>
      <c r="E59" s="285">
        <v>80.184799999999996</v>
      </c>
      <c r="F59" s="414">
        <v>2293.6205</v>
      </c>
      <c r="G59" s="418"/>
      <c r="H59" s="329">
        <v>1834.9478999999999</v>
      </c>
      <c r="I59" s="208"/>
      <c r="J59" s="208"/>
      <c r="K59" s="269"/>
      <c r="L59" s="144"/>
      <c r="O59" s="374"/>
    </row>
    <row r="60" spans="2:15" ht="14.1" customHeight="1" x14ac:dyDescent="0.25">
      <c r="B60" s="191"/>
      <c r="C60" s="193" t="s">
        <v>35</v>
      </c>
      <c r="D60" s="406"/>
      <c r="E60" s="284">
        <v>15.551100000000133</v>
      </c>
      <c r="F60" s="415">
        <v>1455.2813000000001</v>
      </c>
      <c r="G60" s="419"/>
      <c r="H60" s="382">
        <v>1688.2692999999999</v>
      </c>
      <c r="I60" s="208"/>
      <c r="J60" s="208"/>
      <c r="K60" s="269"/>
      <c r="L60" s="144"/>
      <c r="O60" s="374"/>
    </row>
    <row r="61" spans="2:15" ht="14.1" customHeight="1" thickBot="1" x14ac:dyDescent="0.3">
      <c r="B61" s="191"/>
      <c r="C61" s="194" t="s">
        <v>39</v>
      </c>
      <c r="D61" s="407"/>
      <c r="E61" s="283">
        <v>-1.833200000000005</v>
      </c>
      <c r="F61" s="416">
        <v>174.7758</v>
      </c>
      <c r="G61" s="290"/>
      <c r="H61" s="330">
        <v>132.63130000000001</v>
      </c>
      <c r="I61" s="208"/>
      <c r="J61" s="208"/>
      <c r="K61" s="269"/>
      <c r="L61" s="144"/>
      <c r="O61" s="374"/>
    </row>
    <row r="62" spans="2:15" s="122" customFormat="1" ht="15.6" customHeight="1" x14ac:dyDescent="0.25">
      <c r="B62" s="209"/>
      <c r="C62" s="195" t="s">
        <v>69</v>
      </c>
      <c r="D62" s="287">
        <v>5500</v>
      </c>
      <c r="E62" s="284">
        <f>SUM(E63:E65)</f>
        <v>9.7190999999997985</v>
      </c>
      <c r="F62" s="284">
        <f>F63+F64+F65</f>
        <v>5769.4698000000008</v>
      </c>
      <c r="G62" s="284">
        <f>D62-F62</f>
        <v>-269.46980000000076</v>
      </c>
      <c r="H62" s="382">
        <f>H63+H64+H65</f>
        <v>4940.1886999999997</v>
      </c>
      <c r="I62" s="210"/>
      <c r="J62" s="210"/>
      <c r="K62" s="269"/>
      <c r="L62" s="144"/>
      <c r="M62"/>
      <c r="N62"/>
      <c r="O62" s="374"/>
    </row>
    <row r="63" spans="2:15" s="24" customFormat="1" ht="14.1" customHeight="1" x14ac:dyDescent="0.25">
      <c r="B63" s="196"/>
      <c r="C63" s="197" t="s">
        <v>40</v>
      </c>
      <c r="D63" s="288"/>
      <c r="E63" s="277"/>
      <c r="F63" s="277">
        <v>2386.5007000000001</v>
      </c>
      <c r="G63" s="277"/>
      <c r="H63" s="372">
        <v>2190.2921000000001</v>
      </c>
      <c r="I63" s="198"/>
      <c r="J63" s="198"/>
      <c r="K63" s="269"/>
      <c r="L63" s="144"/>
      <c r="M63"/>
      <c r="N63"/>
      <c r="O63" s="374"/>
    </row>
    <row r="64" spans="2:15" s="24" customFormat="1" ht="14.1" customHeight="1" x14ac:dyDescent="0.25">
      <c r="B64" s="196"/>
      <c r="C64" s="197" t="s">
        <v>41</v>
      </c>
      <c r="D64" s="288"/>
      <c r="E64" s="277">
        <v>4.241399999999885</v>
      </c>
      <c r="F64" s="277">
        <v>2488.7909</v>
      </c>
      <c r="G64" s="277"/>
      <c r="H64" s="372">
        <v>1926.7927999999999</v>
      </c>
      <c r="I64" s="235"/>
      <c r="J64" s="235"/>
      <c r="K64" s="269"/>
      <c r="L64" s="144"/>
      <c r="M64"/>
      <c r="N64"/>
      <c r="O64" s="374"/>
    </row>
    <row r="65" spans="2:15" s="24" customFormat="1" ht="14.1" customHeight="1" thickBot="1" x14ac:dyDescent="0.3">
      <c r="B65" s="196"/>
      <c r="C65" s="197" t="s">
        <v>42</v>
      </c>
      <c r="D65" s="288"/>
      <c r="E65" s="277">
        <v>5.4776999999999134</v>
      </c>
      <c r="F65" s="277">
        <v>894.17819999999995</v>
      </c>
      <c r="G65" s="277"/>
      <c r="H65" s="372">
        <v>823.10379999999998</v>
      </c>
      <c r="I65" s="235"/>
      <c r="J65" s="235"/>
      <c r="K65" s="269"/>
      <c r="L65" s="144"/>
      <c r="M65"/>
      <c r="N65"/>
      <c r="O65" s="374"/>
    </row>
    <row r="66" spans="2:15" ht="14.1" customHeight="1" thickBot="1" x14ac:dyDescent="0.3">
      <c r="B66" s="162"/>
      <c r="C66" s="199" t="s">
        <v>43</v>
      </c>
      <c r="D66" s="254">
        <v>200</v>
      </c>
      <c r="E66" s="280"/>
      <c r="F66" s="280">
        <v>1.4068000000000001</v>
      </c>
      <c r="G66" s="280">
        <f>D66-F66</f>
        <v>198.5932</v>
      </c>
      <c r="H66" s="331">
        <v>311.49970000000002</v>
      </c>
      <c r="I66" s="204"/>
      <c r="J66" s="204"/>
      <c r="K66" s="269"/>
      <c r="L66" s="144"/>
      <c r="O66" s="374"/>
    </row>
    <row r="67" spans="2:15" ht="14.1" customHeight="1" thickBot="1" x14ac:dyDescent="0.3">
      <c r="B67" s="162"/>
      <c r="C67" s="199" t="s">
        <v>14</v>
      </c>
      <c r="D67" s="254"/>
      <c r="E67" s="280"/>
      <c r="F67" s="280">
        <v>188.9542999999976</v>
      </c>
      <c r="G67" s="280"/>
      <c r="H67" s="331">
        <v>207.71750000000247</v>
      </c>
      <c r="I67" s="204"/>
      <c r="J67" s="204"/>
      <c r="K67" s="269"/>
      <c r="L67" s="144"/>
      <c r="O67" s="374"/>
    </row>
    <row r="68" spans="2:15" s="3" customFormat="1" ht="16.5" customHeight="1" thickBot="1" x14ac:dyDescent="0.3">
      <c r="B68" s="160"/>
      <c r="C68" s="246" t="s">
        <v>9</v>
      </c>
      <c r="D68" s="259">
        <v>9675</v>
      </c>
      <c r="E68" s="300">
        <f>E59+E60+E61+E62+E66+E67</f>
        <v>103.62179999999992</v>
      </c>
      <c r="F68" s="300">
        <f>F59+F60+F61+F62+F66+F67</f>
        <v>9883.5084999999999</v>
      </c>
      <c r="G68" s="300">
        <f>D68-F68</f>
        <v>-208.50849999999991</v>
      </c>
      <c r="H68" s="381">
        <f>H59+H60+H61+H62+H66+H67</f>
        <v>9115.2544000000016</v>
      </c>
      <c r="I68" s="225"/>
      <c r="J68" s="225"/>
      <c r="K68" s="269"/>
      <c r="L68" s="144"/>
      <c r="M68"/>
      <c r="N68"/>
      <c r="O68" s="374"/>
    </row>
    <row r="69" spans="2:15" s="3" customFormat="1" ht="19.149999999999999" customHeight="1" thickBot="1" x14ac:dyDescent="0.3">
      <c r="B69" s="205"/>
      <c r="C69" s="408"/>
      <c r="D69" s="408"/>
      <c r="E69" s="408"/>
      <c r="F69" s="315"/>
      <c r="G69" s="201"/>
      <c r="H69" s="234"/>
      <c r="I69" s="206"/>
      <c r="J69" s="206"/>
      <c r="K69" s="207"/>
      <c r="L69" s="4"/>
      <c r="M69"/>
      <c r="N69"/>
      <c r="O69" s="374"/>
    </row>
    <row r="70" spans="2:15" ht="12" customHeight="1" thickTop="1" x14ac:dyDescent="0.25">
      <c r="B70" s="6"/>
      <c r="C70" s="38"/>
      <c r="D70" s="39"/>
      <c r="E70" s="39"/>
      <c r="F70" s="39"/>
      <c r="G70" s="39"/>
      <c r="H70" s="43"/>
      <c r="I70" s="6"/>
      <c r="J70" s="161"/>
      <c r="K70" s="6"/>
      <c r="L70" s="161"/>
      <c r="O70" s="374"/>
    </row>
    <row r="71" spans="2:15" ht="12" customHeight="1" x14ac:dyDescent="0.25">
      <c r="B71" s="6"/>
      <c r="C71" s="38"/>
      <c r="D71" s="39"/>
      <c r="E71" s="39"/>
      <c r="F71" s="39"/>
      <c r="G71" s="39"/>
      <c r="H71" s="6"/>
      <c r="I71" s="6"/>
      <c r="J71" s="161"/>
      <c r="K71" s="6"/>
      <c r="L71" s="161"/>
      <c r="O71" s="374"/>
    </row>
    <row r="72" spans="2:15" ht="12" customHeight="1" x14ac:dyDescent="0.25">
      <c r="B72" s="6"/>
      <c r="C72" s="38"/>
      <c r="D72" s="39"/>
      <c r="E72" s="39"/>
      <c r="F72" s="39"/>
      <c r="G72" s="39"/>
      <c r="H72" s="6"/>
      <c r="I72" s="6"/>
      <c r="J72" s="161"/>
      <c r="K72" s="6"/>
      <c r="L72" s="161"/>
      <c r="O72" s="374"/>
    </row>
    <row r="73" spans="2:15" ht="17.100000000000001" customHeight="1" thickBot="1" x14ac:dyDescent="0.3">
      <c r="B73" s="7"/>
      <c r="C73" s="77" t="s">
        <v>32</v>
      </c>
      <c r="D73" s="7"/>
      <c r="E73" s="7"/>
      <c r="F73" s="7"/>
      <c r="G73" s="7"/>
      <c r="H73" s="7"/>
      <c r="I73" s="7"/>
      <c r="J73" s="7"/>
      <c r="K73" s="7"/>
      <c r="L73" s="7"/>
      <c r="O73" s="374"/>
    </row>
    <row r="74" spans="2:15" ht="17.100000000000001" customHeight="1" thickTop="1" x14ac:dyDescent="0.25">
      <c r="B74" s="398" t="s">
        <v>1</v>
      </c>
      <c r="C74" s="399"/>
      <c r="D74" s="399"/>
      <c r="E74" s="399"/>
      <c r="F74" s="399"/>
      <c r="G74" s="399"/>
      <c r="H74" s="399"/>
      <c r="I74" s="399"/>
      <c r="J74" s="399"/>
      <c r="K74" s="400"/>
      <c r="L74" s="345"/>
      <c r="O74" s="374"/>
    </row>
    <row r="75" spans="2:15" ht="4.5" customHeight="1" thickBot="1" x14ac:dyDescent="0.3">
      <c r="B75" s="162"/>
      <c r="C75" s="161"/>
      <c r="D75" s="161"/>
      <c r="E75" s="161"/>
      <c r="F75" s="161"/>
      <c r="G75" s="161"/>
      <c r="H75" s="161"/>
      <c r="I75" s="161"/>
      <c r="J75" s="161"/>
      <c r="K75" s="163"/>
      <c r="L75" s="161"/>
      <c r="O75" s="374"/>
    </row>
    <row r="76" spans="2:15" ht="14.1" customHeight="1" thickBot="1" x14ac:dyDescent="0.3">
      <c r="B76" s="160"/>
      <c r="C76" s="393" t="s">
        <v>2</v>
      </c>
      <c r="D76" s="394"/>
      <c r="E76" s="393" t="s">
        <v>21</v>
      </c>
      <c r="F76" s="401"/>
      <c r="G76" s="393" t="s">
        <v>22</v>
      </c>
      <c r="H76" s="394"/>
      <c r="I76" s="204"/>
      <c r="J76" s="204"/>
      <c r="K76" s="158"/>
      <c r="L76" s="181"/>
      <c r="O76" s="374"/>
    </row>
    <row r="77" spans="2:15" ht="17.25" x14ac:dyDescent="0.25">
      <c r="B77" s="162"/>
      <c r="C77" s="213" t="s">
        <v>29</v>
      </c>
      <c r="D77" s="221">
        <v>88115</v>
      </c>
      <c r="E77" s="266" t="s">
        <v>5</v>
      </c>
      <c r="F77" s="223">
        <v>33148</v>
      </c>
      <c r="G77" s="265" t="s">
        <v>27</v>
      </c>
      <c r="H77" s="223">
        <v>9735</v>
      </c>
      <c r="I77" s="204"/>
      <c r="J77" s="204"/>
      <c r="K77" s="158"/>
      <c r="L77" s="181"/>
      <c r="O77" s="374"/>
    </row>
    <row r="78" spans="2:15" ht="15" x14ac:dyDescent="0.25">
      <c r="B78" s="162"/>
      <c r="C78" s="213" t="s">
        <v>3</v>
      </c>
      <c r="D78" s="221">
        <v>79115</v>
      </c>
      <c r="E78" s="50" t="s">
        <v>6</v>
      </c>
      <c r="F78" s="218">
        <v>54892</v>
      </c>
      <c r="G78" s="265" t="s">
        <v>70</v>
      </c>
      <c r="H78" s="218">
        <v>40830</v>
      </c>
      <c r="I78" s="204"/>
      <c r="J78" s="204"/>
      <c r="K78" s="158"/>
      <c r="L78" s="181"/>
      <c r="O78" s="374"/>
    </row>
    <row r="79" spans="2:15" ht="15.75" thickBot="1" x14ac:dyDescent="0.3">
      <c r="B79" s="162"/>
      <c r="C79" s="213" t="s">
        <v>34</v>
      </c>
      <c r="D79" s="221">
        <v>11270</v>
      </c>
      <c r="E79" s="50"/>
      <c r="F79" s="267"/>
      <c r="G79" s="265" t="s">
        <v>71</v>
      </c>
      <c r="H79" s="221">
        <v>4327</v>
      </c>
      <c r="I79" s="204"/>
      <c r="J79" s="204"/>
      <c r="K79" s="158"/>
      <c r="L79" s="181"/>
      <c r="O79" s="374"/>
    </row>
    <row r="80" spans="2:15" ht="14.1" customHeight="1" thickBot="1" x14ac:dyDescent="0.3">
      <c r="B80" s="162"/>
      <c r="C80" s="165" t="s">
        <v>37</v>
      </c>
      <c r="D80" s="222">
        <f>SUM(D77:D79)</f>
        <v>178500</v>
      </c>
      <c r="E80" s="166" t="s">
        <v>7</v>
      </c>
      <c r="F80" s="220">
        <f>SUM(F77:F79)</f>
        <v>88040</v>
      </c>
      <c r="G80" s="165" t="s">
        <v>6</v>
      </c>
      <c r="H80" s="220">
        <f>SUM(H77:H79)</f>
        <v>54892</v>
      </c>
      <c r="I80" s="204"/>
      <c r="J80" s="204"/>
      <c r="K80" s="163"/>
      <c r="L80" s="161"/>
      <c r="O80" s="374"/>
    </row>
    <row r="81" spans="1:15" ht="12" customHeight="1" x14ac:dyDescent="0.25">
      <c r="B81" s="162"/>
      <c r="C81" s="337" t="s">
        <v>97</v>
      </c>
      <c r="D81" s="338"/>
      <c r="E81" s="338"/>
      <c r="F81" s="338"/>
      <c r="G81" s="338"/>
      <c r="H81" s="338"/>
      <c r="I81" s="335"/>
      <c r="J81" s="161"/>
      <c r="K81" s="163"/>
      <c r="L81" s="161"/>
      <c r="O81" s="374"/>
    </row>
    <row r="82" spans="1:15" ht="14.25" customHeight="1" x14ac:dyDescent="0.25">
      <c r="B82" s="162"/>
      <c r="C82" s="409" t="s">
        <v>96</v>
      </c>
      <c r="D82" s="409"/>
      <c r="E82" s="409"/>
      <c r="F82" s="409"/>
      <c r="G82" s="409"/>
      <c r="H82" s="409"/>
      <c r="I82" s="335"/>
      <c r="J82" s="161"/>
      <c r="K82" s="163"/>
      <c r="L82" s="161"/>
      <c r="O82" s="374"/>
    </row>
    <row r="83" spans="1:15" ht="12" customHeight="1" thickBot="1" x14ac:dyDescent="0.3">
      <c r="B83" s="200"/>
      <c r="C83" s="410"/>
      <c r="D83" s="410"/>
      <c r="E83" s="410"/>
      <c r="F83" s="410"/>
      <c r="G83" s="410"/>
      <c r="H83" s="410"/>
      <c r="I83" s="202"/>
      <c r="J83" s="202"/>
      <c r="K83" s="203"/>
      <c r="L83" s="161"/>
      <c r="O83" s="374"/>
    </row>
    <row r="84" spans="1:15" ht="14.1" customHeight="1" thickTop="1" x14ac:dyDescent="0.25">
      <c r="B84" s="402" t="s">
        <v>8</v>
      </c>
      <c r="C84" s="403"/>
      <c r="D84" s="403"/>
      <c r="E84" s="403"/>
      <c r="F84" s="403"/>
      <c r="G84" s="403"/>
      <c r="H84" s="403"/>
      <c r="I84" s="403"/>
      <c r="J84" s="403"/>
      <c r="K84" s="404"/>
      <c r="L84" s="345"/>
      <c r="O84" s="374"/>
    </row>
    <row r="85" spans="1:15" ht="5.25" customHeight="1" thickBot="1" x14ac:dyDescent="0.3">
      <c r="B85" s="9"/>
      <c r="C85" s="16"/>
      <c r="D85" s="6"/>
      <c r="E85" s="6"/>
      <c r="F85" s="76"/>
      <c r="G85" s="6"/>
      <c r="H85" s="6"/>
      <c r="I85" s="6"/>
      <c r="J85" s="161"/>
      <c r="K85" s="10"/>
      <c r="L85" s="161"/>
      <c r="O85" s="374"/>
    </row>
    <row r="86" spans="1:15" ht="48.75" customHeight="1" thickBot="1" x14ac:dyDescent="0.3">
      <c r="B86" s="9"/>
      <c r="C86" s="244" t="s">
        <v>20</v>
      </c>
      <c r="D86" s="245" t="s">
        <v>21</v>
      </c>
      <c r="E86" s="275" t="str">
        <f>E20</f>
        <v>LANDET KVANTUM UKE 51</v>
      </c>
      <c r="F86" s="275" t="str">
        <f>F20</f>
        <v>LANDET KVANTUM T.O.M UKE 51</v>
      </c>
      <c r="G86" s="275" t="str">
        <f>H20</f>
        <v>RESTKVOTER</v>
      </c>
      <c r="H86" s="276" t="str">
        <f>I20</f>
        <v>LANDET KVANTUM T.O.M. UKE 51 2013</v>
      </c>
      <c r="I86" s="6"/>
      <c r="J86" s="161"/>
      <c r="K86" s="10"/>
      <c r="L86" s="161"/>
      <c r="O86" s="374"/>
    </row>
    <row r="87" spans="1:15" ht="14.1" customHeight="1" x14ac:dyDescent="0.25">
      <c r="B87" s="9"/>
      <c r="C87" s="192" t="s">
        <v>17</v>
      </c>
      <c r="D87" s="285">
        <f>D89+D88</f>
        <v>33148</v>
      </c>
      <c r="E87" s="285">
        <f>E89+E88</f>
        <v>489.37530000000015</v>
      </c>
      <c r="F87" s="285">
        <f>F88+F89</f>
        <v>32465.644899999999</v>
      </c>
      <c r="G87" s="285">
        <f>G88+G89</f>
        <v>682.35510000000158</v>
      </c>
      <c r="H87" s="329">
        <f>H88+H89</f>
        <v>35207.474699999999</v>
      </c>
      <c r="I87" s="43"/>
      <c r="J87" s="204"/>
      <c r="K87" s="173"/>
      <c r="L87" s="204"/>
      <c r="O87" s="374"/>
    </row>
    <row r="88" spans="1:15" ht="14.1" customHeight="1" x14ac:dyDescent="0.25">
      <c r="B88" s="9"/>
      <c r="C88" s="239" t="s">
        <v>12</v>
      </c>
      <c r="D88" s="278">
        <v>32398</v>
      </c>
      <c r="E88" s="278">
        <v>488.25950000000012</v>
      </c>
      <c r="F88" s="278">
        <v>31876.079699999998</v>
      </c>
      <c r="G88" s="278">
        <f>D88-F88</f>
        <v>521.92030000000159</v>
      </c>
      <c r="H88" s="370">
        <v>34855.230499999998</v>
      </c>
      <c r="I88" s="204"/>
      <c r="J88" s="204"/>
      <c r="K88" s="173"/>
      <c r="L88" s="204"/>
      <c r="O88" s="374"/>
    </row>
    <row r="89" spans="1:15" ht="15.75" thickBot="1" x14ac:dyDescent="0.3">
      <c r="B89" s="9"/>
      <c r="C89" s="240" t="s">
        <v>11</v>
      </c>
      <c r="D89" s="279">
        <v>750</v>
      </c>
      <c r="E89" s="279">
        <v>1.1158000000000357</v>
      </c>
      <c r="F89" s="279">
        <v>589.5652</v>
      </c>
      <c r="G89" s="279">
        <f>D89-F89</f>
        <v>160.4348</v>
      </c>
      <c r="H89" s="371">
        <v>352.24419999999998</v>
      </c>
      <c r="I89" s="204"/>
      <c r="J89" s="204"/>
      <c r="K89" s="173"/>
      <c r="L89" s="204"/>
      <c r="O89" s="374"/>
    </row>
    <row r="90" spans="1:15" ht="14.1" customHeight="1" x14ac:dyDescent="0.25">
      <c r="B90" s="2"/>
      <c r="C90" s="192" t="s">
        <v>18</v>
      </c>
      <c r="D90" s="253">
        <f>D91+D97+D98</f>
        <v>54892</v>
      </c>
      <c r="E90" s="285">
        <f>E91+E97+E98</f>
        <v>684.16030000000092</v>
      </c>
      <c r="F90" s="285">
        <f>F91+F97+F98</f>
        <v>57573.347699999998</v>
      </c>
      <c r="G90" s="285">
        <f>G91+G97+G98</f>
        <v>-2681.3477000000007</v>
      </c>
      <c r="H90" s="329">
        <f>H91+H97+H98</f>
        <v>59458.194600000003</v>
      </c>
      <c r="I90" s="204"/>
      <c r="J90" s="204"/>
      <c r="K90" s="173"/>
      <c r="L90" s="204"/>
      <c r="O90" s="374"/>
    </row>
    <row r="91" spans="1:15" ht="15.75" customHeight="1" x14ac:dyDescent="0.25">
      <c r="B91" s="22"/>
      <c r="C91" s="242" t="s">
        <v>73</v>
      </c>
      <c r="D91" s="256">
        <f>D92+D93+D94+D95+D96</f>
        <v>40830</v>
      </c>
      <c r="E91" s="376">
        <f>E92+E93+E94+E95+E96</f>
        <v>259.41100000000188</v>
      </c>
      <c r="F91" s="376">
        <f>F92+F93+F94+F95+F96</f>
        <v>45574.258799999996</v>
      </c>
      <c r="G91" s="376">
        <f>G92+G93+G94+G95+G96</f>
        <v>-4744.2588000000014</v>
      </c>
      <c r="H91" s="379">
        <f>H92+H93+H95+H96</f>
        <v>46681.861499999999</v>
      </c>
      <c r="I91" s="204"/>
      <c r="J91" s="204"/>
      <c r="K91" s="173"/>
      <c r="L91" s="204"/>
      <c r="O91" s="374"/>
    </row>
    <row r="92" spans="1:15" ht="14.1" customHeight="1" x14ac:dyDescent="0.25">
      <c r="A92" s="24"/>
      <c r="B92" s="175"/>
      <c r="C92" s="241" t="s">
        <v>23</v>
      </c>
      <c r="D92" s="378">
        <v>9257</v>
      </c>
      <c r="E92" s="277">
        <v>-35.637899999999718</v>
      </c>
      <c r="F92" s="277">
        <v>9546.3937000000005</v>
      </c>
      <c r="G92" s="277">
        <f>D92-F92</f>
        <v>-289.39370000000054</v>
      </c>
      <c r="H92" s="372">
        <v>9482.1401000000005</v>
      </c>
      <c r="I92" s="204"/>
      <c r="J92" s="204"/>
      <c r="K92" s="173"/>
      <c r="L92" s="204"/>
      <c r="O92" s="374"/>
    </row>
    <row r="93" spans="1:15" ht="14.1" customHeight="1" x14ac:dyDescent="0.25">
      <c r="A93" s="24"/>
      <c r="B93" s="175"/>
      <c r="C93" s="241" t="s">
        <v>24</v>
      </c>
      <c r="D93" s="378">
        <v>8534</v>
      </c>
      <c r="E93" s="277">
        <v>75.395500000000538</v>
      </c>
      <c r="F93" s="277">
        <v>11046.9594</v>
      </c>
      <c r="G93" s="277">
        <f t="shared" ref="G93:G99" si="1">D93-F93</f>
        <v>-2512.9593999999997</v>
      </c>
      <c r="H93" s="372">
        <v>9852.9745999999996</v>
      </c>
      <c r="I93" s="204"/>
      <c r="J93" s="204"/>
      <c r="K93" s="173"/>
      <c r="L93" s="204"/>
      <c r="O93" s="374"/>
    </row>
    <row r="94" spans="1:15" ht="19.5" customHeight="1" x14ac:dyDescent="0.25">
      <c r="A94" s="24"/>
      <c r="B94" s="175"/>
      <c r="C94" s="241" t="s">
        <v>79</v>
      </c>
      <c r="D94" s="378">
        <v>4338</v>
      </c>
      <c r="E94" s="277">
        <v>171</v>
      </c>
      <c r="F94" s="277">
        <v>1910</v>
      </c>
      <c r="G94" s="277">
        <f>D94-F94</f>
        <v>2428</v>
      </c>
      <c r="H94" s="372"/>
      <c r="I94" s="204"/>
      <c r="J94" s="204"/>
      <c r="K94" s="173"/>
      <c r="L94" s="204"/>
      <c r="O94" s="374"/>
    </row>
    <row r="95" spans="1:15" ht="14.1" customHeight="1" x14ac:dyDescent="0.25">
      <c r="A95" s="24"/>
      <c r="B95" s="175"/>
      <c r="C95" s="241" t="s">
        <v>25</v>
      </c>
      <c r="D95" s="378">
        <v>12045</v>
      </c>
      <c r="E95" s="277">
        <v>50.842000000000553</v>
      </c>
      <c r="F95" s="277">
        <v>14191.484200000001</v>
      </c>
      <c r="G95" s="277">
        <f t="shared" si="1"/>
        <v>-2146.4842000000008</v>
      </c>
      <c r="H95" s="372">
        <v>16390.586899999998</v>
      </c>
      <c r="I95" s="204"/>
      <c r="J95" s="204"/>
      <c r="K95" s="173"/>
      <c r="L95" s="204"/>
      <c r="O95" s="374"/>
    </row>
    <row r="96" spans="1:15" ht="14.1" customHeight="1" x14ac:dyDescent="0.25">
      <c r="A96" s="24"/>
      <c r="B96" s="175"/>
      <c r="C96" s="241" t="s">
        <v>26</v>
      </c>
      <c r="D96" s="378">
        <v>6656</v>
      </c>
      <c r="E96" s="277">
        <v>-2.1885999999994965</v>
      </c>
      <c r="F96" s="277">
        <v>8879.4215000000004</v>
      </c>
      <c r="G96" s="277">
        <f t="shared" si="1"/>
        <v>-2223.4215000000004</v>
      </c>
      <c r="H96" s="372">
        <v>10956.159900000001</v>
      </c>
      <c r="I96" s="204"/>
      <c r="J96" s="204"/>
      <c r="K96" s="173"/>
      <c r="L96" s="204"/>
      <c r="O96" s="374"/>
    </row>
    <row r="97" spans="1:15" ht="14.1" customHeight="1" x14ac:dyDescent="0.25">
      <c r="B97" s="22"/>
      <c r="C97" s="242" t="s">
        <v>35</v>
      </c>
      <c r="D97" s="256">
        <v>9735</v>
      </c>
      <c r="E97" s="376">
        <v>391.46489999999903</v>
      </c>
      <c r="F97" s="376">
        <v>9714.7528999999995</v>
      </c>
      <c r="G97" s="376">
        <f t="shared" si="1"/>
        <v>20.247100000000501</v>
      </c>
      <c r="H97" s="379">
        <v>10637.539000000001</v>
      </c>
      <c r="I97" s="204"/>
      <c r="J97" s="204"/>
      <c r="K97" s="173"/>
      <c r="L97" s="204"/>
      <c r="O97" s="374"/>
    </row>
    <row r="98" spans="1:15" ht="15.75" thickBot="1" x14ac:dyDescent="0.3">
      <c r="B98" s="22"/>
      <c r="C98" s="243" t="s">
        <v>71</v>
      </c>
      <c r="D98" s="257">
        <v>4327</v>
      </c>
      <c r="E98" s="282">
        <v>33.284400000000005</v>
      </c>
      <c r="F98" s="282">
        <v>2284.3359999999998</v>
      </c>
      <c r="G98" s="282">
        <f t="shared" si="1"/>
        <v>2042.6640000000002</v>
      </c>
      <c r="H98" s="332">
        <v>2138.7941000000001</v>
      </c>
      <c r="I98" s="204"/>
      <c r="J98" s="204"/>
      <c r="K98" s="173"/>
      <c r="L98" s="204"/>
      <c r="O98" s="374"/>
    </row>
    <row r="99" spans="1:15" ht="15.75" thickBot="1" x14ac:dyDescent="0.3">
      <c r="B99" s="9"/>
      <c r="C99" s="199" t="s">
        <v>13</v>
      </c>
      <c r="D99" s="254">
        <v>584</v>
      </c>
      <c r="E99" s="280">
        <v>1.4363999999999919</v>
      </c>
      <c r="F99" s="280">
        <v>227.55959999999999</v>
      </c>
      <c r="G99" s="280">
        <f t="shared" si="1"/>
        <v>356.44040000000001</v>
      </c>
      <c r="H99" s="331">
        <v>1765.5959</v>
      </c>
      <c r="I99" s="204"/>
      <c r="J99" s="204"/>
      <c r="K99" s="173"/>
      <c r="L99" s="204"/>
      <c r="O99" s="374"/>
    </row>
    <row r="100" spans="1:15" ht="18" thickBot="1" x14ac:dyDescent="0.3">
      <c r="B100" s="162"/>
      <c r="C100" s="233" t="s">
        <v>100</v>
      </c>
      <c r="D100" s="339">
        <v>1560</v>
      </c>
      <c r="E100" s="377"/>
      <c r="F100" s="377"/>
      <c r="G100" s="377">
        <f>D100-F100</f>
        <v>1560</v>
      </c>
      <c r="H100" s="380"/>
      <c r="I100" s="204"/>
      <c r="J100" s="204"/>
      <c r="K100" s="173"/>
      <c r="L100" s="204"/>
      <c r="O100" s="374"/>
    </row>
    <row r="101" spans="1:15" ht="16.5" customHeight="1" thickBot="1" x14ac:dyDescent="0.3">
      <c r="B101" s="9"/>
      <c r="C101" s="199" t="s">
        <v>82</v>
      </c>
      <c r="D101" s="254">
        <v>300</v>
      </c>
      <c r="E101" s="280"/>
      <c r="F101" s="280">
        <v>300</v>
      </c>
      <c r="G101" s="280">
        <f>D101-F101</f>
        <v>0</v>
      </c>
      <c r="H101" s="331">
        <v>59.035200000000003</v>
      </c>
      <c r="I101" s="204"/>
      <c r="J101" s="204"/>
      <c r="K101" s="173"/>
      <c r="L101" s="204"/>
      <c r="O101" s="374"/>
    </row>
    <row r="102" spans="1:15" ht="15.75" thickBot="1" x14ac:dyDescent="0.3">
      <c r="B102" s="9"/>
      <c r="C102" s="199" t="s">
        <v>14</v>
      </c>
      <c r="D102" s="254"/>
      <c r="E102" s="280"/>
      <c r="F102" s="280">
        <v>21.100000000005821</v>
      </c>
      <c r="G102" s="377">
        <f>D102-F102</f>
        <v>-21.100000000005821</v>
      </c>
      <c r="H102" s="331">
        <v>189.76419999999052</v>
      </c>
      <c r="I102" s="204"/>
      <c r="J102" s="204"/>
      <c r="K102" s="173"/>
      <c r="L102" s="204"/>
      <c r="O102" s="374"/>
    </row>
    <row r="103" spans="1:15" ht="16.5" thickBot="1" x14ac:dyDescent="0.3">
      <c r="B103" s="9"/>
      <c r="C103" s="246" t="s">
        <v>9</v>
      </c>
      <c r="D103" s="259">
        <f>D87+D90+D99+D100+D101+D102</f>
        <v>90484</v>
      </c>
      <c r="E103" s="300">
        <f>E87+E90+E99+E101+E102</f>
        <v>1174.9720000000011</v>
      </c>
      <c r="F103" s="300">
        <f>F87+F90+F99+F101+F102</f>
        <v>90587.652199999997</v>
      </c>
      <c r="G103" s="300">
        <f>G87+G90+G99+G100+G101+G102</f>
        <v>-103.652200000005</v>
      </c>
      <c r="H103" s="381">
        <f>H87+H90+H99+H101+H102</f>
        <v>96680.064599999998</v>
      </c>
      <c r="I103" s="204"/>
      <c r="J103" s="204"/>
      <c r="K103" s="173"/>
      <c r="L103" s="204"/>
      <c r="O103" s="374"/>
    </row>
    <row r="104" spans="1:15" ht="13.5" customHeight="1" x14ac:dyDescent="0.25">
      <c r="B104" s="15"/>
      <c r="C104" s="16" t="s">
        <v>28</v>
      </c>
      <c r="D104" s="247"/>
      <c r="E104" s="247"/>
      <c r="F104" s="248"/>
      <c r="G104" s="248"/>
      <c r="H104" s="249"/>
      <c r="I104" s="126"/>
      <c r="J104" s="211"/>
      <c r="K104" s="17"/>
      <c r="L104" s="168"/>
      <c r="O104" s="374"/>
    </row>
    <row r="105" spans="1:15" ht="13.5" customHeight="1" x14ac:dyDescent="0.25">
      <c r="B105" s="15"/>
      <c r="C105" s="45" t="s">
        <v>99</v>
      </c>
      <c r="D105" s="26"/>
      <c r="E105" s="26"/>
      <c r="F105" s="140"/>
      <c r="G105" s="140"/>
      <c r="H105" s="126"/>
      <c r="I105" s="126"/>
      <c r="J105" s="211"/>
      <c r="K105" s="17"/>
      <c r="L105" s="168"/>
      <c r="O105" s="374"/>
    </row>
    <row r="106" spans="1:15" s="86" customFormat="1" ht="13.5" customHeight="1" x14ac:dyDescent="0.25">
      <c r="B106" s="167"/>
      <c r="C106" s="168" t="s">
        <v>101</v>
      </c>
      <c r="D106" s="176"/>
      <c r="E106" s="176"/>
      <c r="F106" s="224"/>
      <c r="G106" s="224"/>
      <c r="H106" s="211"/>
      <c r="I106" s="211"/>
      <c r="J106" s="211"/>
      <c r="K106" s="169"/>
      <c r="L106" s="168"/>
      <c r="M106"/>
      <c r="N106"/>
      <c r="O106" s="374"/>
    </row>
    <row r="107" spans="1:15" ht="15" customHeight="1" thickBot="1" x14ac:dyDescent="0.3">
      <c r="B107" s="27"/>
      <c r="C107" s="342" t="s">
        <v>102</v>
      </c>
      <c r="D107" s="342"/>
      <c r="E107" s="342"/>
      <c r="F107" s="142"/>
      <c r="G107" s="142"/>
      <c r="H107" s="142"/>
      <c r="I107" s="28"/>
      <c r="J107" s="179"/>
      <c r="K107" s="29"/>
      <c r="L107" s="168"/>
      <c r="O107" s="374"/>
    </row>
    <row r="108" spans="1:15" ht="8.25" customHeight="1" thickTop="1" x14ac:dyDescent="0.25">
      <c r="B108" s="16"/>
      <c r="C108" s="16"/>
      <c r="D108" s="16"/>
      <c r="E108" s="16"/>
      <c r="F108" s="16"/>
      <c r="G108" s="16"/>
      <c r="H108" s="16"/>
      <c r="I108" s="16"/>
      <c r="J108" s="168"/>
      <c r="K108" s="16"/>
      <c r="L108" s="168"/>
      <c r="O108" s="374"/>
    </row>
    <row r="109" spans="1:15" s="46" customFormat="1" ht="14.25" customHeight="1" thickBot="1" x14ac:dyDescent="0.3">
      <c r="A109" s="95"/>
      <c r="C109" s="78" t="s">
        <v>44</v>
      </c>
      <c r="I109" s="95"/>
      <c r="J109" s="95"/>
      <c r="L109" s="95"/>
      <c r="M109"/>
      <c r="N109"/>
      <c r="O109" s="374"/>
    </row>
    <row r="110" spans="1:15" ht="17.100000000000001" customHeight="1" thickTop="1" x14ac:dyDescent="0.25">
      <c r="B110" s="398" t="s">
        <v>1</v>
      </c>
      <c r="C110" s="399"/>
      <c r="D110" s="399"/>
      <c r="E110" s="399"/>
      <c r="F110" s="399"/>
      <c r="G110" s="399"/>
      <c r="H110" s="399"/>
      <c r="I110" s="399"/>
      <c r="J110" s="399"/>
      <c r="K110" s="400"/>
      <c r="L110" s="345"/>
      <c r="O110" s="374"/>
    </row>
    <row r="111" spans="1:15" ht="6" customHeight="1" thickBot="1" x14ac:dyDescent="0.3">
      <c r="B111" s="9"/>
      <c r="C111" s="6"/>
      <c r="D111" s="6"/>
      <c r="E111" s="6"/>
      <c r="F111" s="6"/>
      <c r="G111" s="6"/>
      <c r="H111" s="47"/>
      <c r="I111" s="96"/>
      <c r="J111" s="96"/>
      <c r="K111" s="48"/>
      <c r="L111" s="96"/>
      <c r="O111" s="374"/>
    </row>
    <row r="112" spans="1:15" ht="14.1" customHeight="1" thickBot="1" x14ac:dyDescent="0.3">
      <c r="B112" s="2"/>
      <c r="C112" s="393" t="s">
        <v>2</v>
      </c>
      <c r="D112" s="394"/>
      <c r="E112" s="393" t="s">
        <v>21</v>
      </c>
      <c r="F112" s="394"/>
      <c r="G112" s="393" t="s">
        <v>22</v>
      </c>
      <c r="H112" s="394"/>
      <c r="I112" s="43"/>
      <c r="J112" s="204"/>
      <c r="K112" s="1"/>
      <c r="L112" s="4"/>
      <c r="O112" s="374"/>
    </row>
    <row r="113" spans="2:15" ht="15" customHeight="1" x14ac:dyDescent="0.25">
      <c r="B113" s="9"/>
      <c r="C113" s="12" t="s">
        <v>29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204"/>
      <c r="K113" s="48"/>
      <c r="L113" s="96"/>
      <c r="O113" s="374"/>
    </row>
    <row r="114" spans="2:15" ht="14.1" customHeight="1" x14ac:dyDescent="0.25">
      <c r="B114" s="9"/>
      <c r="C114" s="12" t="s">
        <v>3</v>
      </c>
      <c r="D114" s="128">
        <v>12000</v>
      </c>
      <c r="E114" s="12" t="s">
        <v>6</v>
      </c>
      <c r="F114" s="218">
        <v>38937</v>
      </c>
      <c r="G114" s="164" t="s">
        <v>70</v>
      </c>
      <c r="H114" s="218">
        <v>29437</v>
      </c>
      <c r="I114" s="43"/>
      <c r="J114" s="204"/>
      <c r="K114" s="10"/>
      <c r="L114" s="161"/>
      <c r="O114" s="374"/>
    </row>
    <row r="115" spans="2:15" ht="14.1" customHeight="1" thickBot="1" x14ac:dyDescent="0.3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204"/>
      <c r="K115" s="10"/>
      <c r="L115" s="161"/>
      <c r="O115" s="374"/>
    </row>
    <row r="116" spans="2:15" ht="14.1" customHeight="1" thickBot="1" x14ac:dyDescent="0.3">
      <c r="B116" s="9"/>
      <c r="C116" s="13" t="s">
        <v>37</v>
      </c>
      <c r="D116" s="129">
        <f>SUM(D113:D115)</f>
        <v>119000</v>
      </c>
      <c r="E116" s="14" t="s">
        <v>7</v>
      </c>
      <c r="F116" s="220">
        <f>SUM(F113:F115)</f>
        <v>100937</v>
      </c>
      <c r="G116" s="13" t="s">
        <v>6</v>
      </c>
      <c r="H116" s="129">
        <f>SUM(H113:H115)</f>
        <v>38937</v>
      </c>
      <c r="I116" s="43"/>
      <c r="J116" s="204"/>
      <c r="K116" s="10"/>
      <c r="L116" s="161"/>
      <c r="O116" s="374"/>
    </row>
    <row r="117" spans="2:15" s="18" customFormat="1" ht="12" customHeight="1" x14ac:dyDescent="0.25">
      <c r="B117" s="15"/>
      <c r="C117" s="337" t="s">
        <v>98</v>
      </c>
      <c r="D117" s="216"/>
      <c r="E117" s="216"/>
      <c r="F117" s="216"/>
      <c r="G117" s="16"/>
      <c r="H117" s="16"/>
      <c r="I117" s="16"/>
      <c r="J117" s="168"/>
      <c r="K117" s="17"/>
      <c r="L117" s="168"/>
      <c r="M117"/>
      <c r="N117"/>
      <c r="O117" s="374"/>
    </row>
    <row r="118" spans="2:15" ht="12" customHeight="1" thickBot="1" x14ac:dyDescent="0.3">
      <c r="B118" s="19"/>
      <c r="C118" s="168" t="s">
        <v>84</v>
      </c>
      <c r="D118" s="20"/>
      <c r="E118" s="20"/>
      <c r="F118" s="20"/>
      <c r="G118" s="20"/>
      <c r="H118" s="20"/>
      <c r="I118" s="20"/>
      <c r="J118" s="171"/>
      <c r="K118" s="21"/>
      <c r="L118" s="161"/>
      <c r="O118" s="374"/>
    </row>
    <row r="119" spans="2:15" ht="17.100000000000001" customHeight="1" x14ac:dyDescent="0.25">
      <c r="B119" s="395" t="s">
        <v>8</v>
      </c>
      <c r="C119" s="396"/>
      <c r="D119" s="396"/>
      <c r="E119" s="396"/>
      <c r="F119" s="396"/>
      <c r="G119" s="396"/>
      <c r="H119" s="396"/>
      <c r="I119" s="396"/>
      <c r="J119" s="396"/>
      <c r="K119" s="397"/>
      <c r="L119" s="345"/>
      <c r="O119" s="374"/>
    </row>
    <row r="120" spans="2:15" ht="3.75" customHeight="1" thickBot="1" x14ac:dyDescent="0.3">
      <c r="B120" s="9"/>
      <c r="C120" s="16"/>
      <c r="D120" s="6"/>
      <c r="E120" s="6"/>
      <c r="F120" s="6"/>
      <c r="G120" s="6"/>
      <c r="H120" s="6"/>
      <c r="I120" s="6"/>
      <c r="J120" s="161"/>
      <c r="K120" s="10"/>
      <c r="L120" s="161"/>
      <c r="O120" s="374"/>
    </row>
    <row r="121" spans="2:15" s="3" customFormat="1" ht="47.25" customHeight="1" thickBot="1" x14ac:dyDescent="0.3">
      <c r="B121" s="2"/>
      <c r="C121" s="244" t="s">
        <v>20</v>
      </c>
      <c r="D121" s="286" t="s">
        <v>21</v>
      </c>
      <c r="E121" s="268" t="str">
        <f>E20</f>
        <v>LANDET KVANTUM UKE 51</v>
      </c>
      <c r="F121" s="275" t="str">
        <f>F20</f>
        <v>LANDET KVANTUM T.O.M UKE 51</v>
      </c>
      <c r="G121" s="275" t="str">
        <f>H20</f>
        <v>RESTKVOTER</v>
      </c>
      <c r="H121" s="276" t="str">
        <f>I20</f>
        <v>LANDET KVANTUM T.O.M. UKE 51 2013</v>
      </c>
      <c r="I121" s="4"/>
      <c r="J121" s="4"/>
      <c r="K121" s="1"/>
      <c r="L121" s="4"/>
      <c r="M121"/>
      <c r="N121"/>
      <c r="O121" s="374"/>
    </row>
    <row r="122" spans="2:15" s="86" customFormat="1" ht="14.1" customHeight="1" x14ac:dyDescent="0.25">
      <c r="B122" s="9"/>
      <c r="C122" s="192" t="s">
        <v>17</v>
      </c>
      <c r="D122" s="260">
        <f>D123+D124+D125</f>
        <v>37000</v>
      </c>
      <c r="E122" s="290">
        <f>E123+E124+E125</f>
        <v>214.44730000000163</v>
      </c>
      <c r="F122" s="290">
        <f>F123+F124+F125</f>
        <v>38006.809800000003</v>
      </c>
      <c r="G122" s="290">
        <f>G123+G124+G125</f>
        <v>-1006.8098000000018</v>
      </c>
      <c r="H122" s="314">
        <f>H123+H124+H125</f>
        <v>41237.196900000003</v>
      </c>
      <c r="I122" s="204"/>
      <c r="J122" s="204"/>
      <c r="K122" s="173"/>
      <c r="L122" s="204"/>
      <c r="M122"/>
      <c r="N122"/>
      <c r="O122" s="374"/>
    </row>
    <row r="123" spans="2:15" ht="14.1" customHeight="1" x14ac:dyDescent="0.25">
      <c r="B123" s="9"/>
      <c r="C123" s="239" t="s">
        <v>12</v>
      </c>
      <c r="D123" s="261">
        <v>29600</v>
      </c>
      <c r="E123" s="289">
        <v>190.4929000000011</v>
      </c>
      <c r="F123" s="289">
        <v>32094.641500000002</v>
      </c>
      <c r="G123" s="289">
        <f>D123-F123</f>
        <v>-2494.6415000000015</v>
      </c>
      <c r="H123" s="296">
        <v>32323.860400000001</v>
      </c>
      <c r="I123" s="43"/>
      <c r="J123" s="204"/>
      <c r="K123" s="173"/>
      <c r="L123" s="204"/>
      <c r="O123" s="374"/>
    </row>
    <row r="124" spans="2:15" ht="14.1" customHeight="1" x14ac:dyDescent="0.25">
      <c r="B124" s="9"/>
      <c r="C124" s="239" t="s">
        <v>11</v>
      </c>
      <c r="D124" s="261">
        <v>6900</v>
      </c>
      <c r="E124" s="289">
        <v>23.954400000000533</v>
      </c>
      <c r="F124" s="289">
        <v>5912.1683000000003</v>
      </c>
      <c r="G124" s="289">
        <f>D124-F124</f>
        <v>987.83169999999973</v>
      </c>
      <c r="H124" s="296">
        <v>8913.3364999999994</v>
      </c>
      <c r="I124" s="43"/>
      <c r="J124" s="204"/>
      <c r="K124" s="173"/>
      <c r="L124" s="204"/>
      <c r="O124" s="374"/>
    </row>
    <row r="125" spans="2:15" ht="15.75" thickBot="1" x14ac:dyDescent="0.3">
      <c r="B125" s="9"/>
      <c r="C125" s="240" t="s">
        <v>46</v>
      </c>
      <c r="D125" s="262">
        <v>500</v>
      </c>
      <c r="E125" s="292"/>
      <c r="F125" s="292"/>
      <c r="G125" s="292">
        <f>D125-F125</f>
        <v>500</v>
      </c>
      <c r="H125" s="297"/>
      <c r="I125" s="43"/>
      <c r="J125" s="204"/>
      <c r="K125" s="173"/>
      <c r="L125" s="204"/>
      <c r="O125" s="374"/>
    </row>
    <row r="126" spans="2:15" s="122" customFormat="1" ht="13.5" customHeight="1" thickBot="1" x14ac:dyDescent="0.3">
      <c r="B126" s="124"/>
      <c r="C126" s="51" t="s">
        <v>45</v>
      </c>
      <c r="D126" s="263">
        <v>25000</v>
      </c>
      <c r="E126" s="291"/>
      <c r="F126" s="291">
        <v>28711.3102</v>
      </c>
      <c r="G126" s="291">
        <f>D126-F126</f>
        <v>-3711.3101999999999</v>
      </c>
      <c r="H126" s="369">
        <v>32394.2844</v>
      </c>
      <c r="I126" s="125"/>
      <c r="J126" s="125"/>
      <c r="K126" s="173"/>
      <c r="L126" s="204"/>
      <c r="M126"/>
      <c r="N126"/>
      <c r="O126" s="374"/>
    </row>
    <row r="127" spans="2:15" s="86" customFormat="1" ht="12" customHeight="1" thickBot="1" x14ac:dyDescent="0.3">
      <c r="B127" s="9"/>
      <c r="C127" s="199" t="s">
        <v>18</v>
      </c>
      <c r="D127" s="321">
        <f>D128+D133+D136</f>
        <v>38937</v>
      </c>
      <c r="E127" s="294">
        <f>E128+E133+E136</f>
        <v>785.5556000000015</v>
      </c>
      <c r="F127" s="294">
        <f>F136+F133+F128</f>
        <v>47612.791400000002</v>
      </c>
      <c r="G127" s="294">
        <f>D127-F127</f>
        <v>-8675.7914000000019</v>
      </c>
      <c r="H127" s="298">
        <f>H128+H133+H136</f>
        <v>36384.2601</v>
      </c>
      <c r="I127" s="6"/>
      <c r="J127" s="161"/>
      <c r="K127" s="173"/>
      <c r="L127" s="204"/>
      <c r="M127"/>
      <c r="N127"/>
      <c r="O127" s="374"/>
    </row>
    <row r="128" spans="2:15" ht="15.75" customHeight="1" x14ac:dyDescent="0.25">
      <c r="B128" s="2"/>
      <c r="C128" s="52" t="s">
        <v>73</v>
      </c>
      <c r="D128" s="340">
        <f>D129+D130+D131+D132</f>
        <v>29437</v>
      </c>
      <c r="E128" s="293">
        <f>E129+E130+E131+E132</f>
        <v>493.64210000000094</v>
      </c>
      <c r="F128" s="293">
        <f>F129+F130+F132+F131</f>
        <v>38068.999900000003</v>
      </c>
      <c r="G128" s="293">
        <f>G129+G130+G131+G132</f>
        <v>-8631.9999000000007</v>
      </c>
      <c r="H128" s="299">
        <f>H129+H130+H131+H132</f>
        <v>28276.271000000001</v>
      </c>
      <c r="I128" s="4"/>
      <c r="J128" s="4"/>
      <c r="K128" s="173"/>
      <c r="L128" s="204"/>
      <c r="O128" s="374"/>
    </row>
    <row r="129" spans="2:15" s="24" customFormat="1" ht="14.1" customHeight="1" x14ac:dyDescent="0.25">
      <c r="B129" s="53"/>
      <c r="C129" s="241" t="s">
        <v>23</v>
      </c>
      <c r="D129" s="320">
        <v>8330</v>
      </c>
      <c r="E129" s="295">
        <v>114.36650000000009</v>
      </c>
      <c r="F129" s="295">
        <v>5656.9267</v>
      </c>
      <c r="G129" s="295">
        <f t="shared" ref="G129:G134" si="2">D129-F129</f>
        <v>2673.0733</v>
      </c>
      <c r="H129" s="373">
        <v>5095.8428999999996</v>
      </c>
      <c r="I129" s="54"/>
      <c r="J129" s="54"/>
      <c r="K129" s="173"/>
      <c r="L129" s="204"/>
      <c r="M129"/>
      <c r="N129"/>
      <c r="O129" s="374"/>
    </row>
    <row r="130" spans="2:15" s="24" customFormat="1" ht="14.1" customHeight="1" x14ac:dyDescent="0.25">
      <c r="B130" s="175"/>
      <c r="C130" s="241" t="s">
        <v>24</v>
      </c>
      <c r="D130" s="320">
        <v>7654</v>
      </c>
      <c r="E130" s="295">
        <v>215.08060000000114</v>
      </c>
      <c r="F130" s="295">
        <v>11231.0928</v>
      </c>
      <c r="G130" s="295">
        <f t="shared" si="2"/>
        <v>-3577.0928000000004</v>
      </c>
      <c r="H130" s="373">
        <v>10010.200699999999</v>
      </c>
      <c r="I130" s="181"/>
      <c r="J130" s="181"/>
      <c r="K130" s="173"/>
      <c r="L130" s="204"/>
      <c r="M130"/>
      <c r="N130"/>
      <c r="O130" s="374"/>
    </row>
    <row r="131" spans="2:15" s="24" customFormat="1" ht="14.1" customHeight="1" x14ac:dyDescent="0.25">
      <c r="B131" s="175"/>
      <c r="C131" s="241" t="s">
        <v>25</v>
      </c>
      <c r="D131" s="320">
        <v>7625</v>
      </c>
      <c r="E131" s="295">
        <v>136.86199999999917</v>
      </c>
      <c r="F131" s="295">
        <v>12327.6981</v>
      </c>
      <c r="G131" s="295">
        <f t="shared" si="2"/>
        <v>-4702.6980999999996</v>
      </c>
      <c r="H131" s="373">
        <v>7529.6196</v>
      </c>
      <c r="I131" s="181"/>
      <c r="J131" s="181"/>
      <c r="K131" s="173"/>
      <c r="L131" s="204"/>
      <c r="M131"/>
      <c r="N131"/>
      <c r="O131" s="374"/>
    </row>
    <row r="132" spans="2:15" s="24" customFormat="1" ht="14.1" customHeight="1" x14ac:dyDescent="0.25">
      <c r="B132" s="175"/>
      <c r="C132" s="241" t="s">
        <v>26</v>
      </c>
      <c r="D132" s="320">
        <v>5828</v>
      </c>
      <c r="E132" s="295">
        <v>27.333000000000538</v>
      </c>
      <c r="F132" s="295">
        <v>8853.2823000000008</v>
      </c>
      <c r="G132" s="295">
        <f t="shared" si="2"/>
        <v>-3025.2823000000008</v>
      </c>
      <c r="H132" s="373">
        <v>5640.6077999999998</v>
      </c>
      <c r="I132" s="181"/>
      <c r="J132" s="181"/>
      <c r="K132" s="173"/>
      <c r="L132" s="204"/>
      <c r="M132"/>
      <c r="N132"/>
      <c r="O132" s="374"/>
    </row>
    <row r="133" spans="2:15" s="25" customFormat="1" ht="14.1" customHeight="1" x14ac:dyDescent="0.25">
      <c r="B133" s="22"/>
      <c r="C133" s="242" t="s">
        <v>19</v>
      </c>
      <c r="D133" s="264">
        <f>D134+D135</f>
        <v>4180</v>
      </c>
      <c r="E133" s="264">
        <f>SUM(E134:E135)</f>
        <v>219.71370000000024</v>
      </c>
      <c r="F133" s="264">
        <f>F135+F134</f>
        <v>4559.9448000000002</v>
      </c>
      <c r="G133" s="264">
        <f t="shared" si="2"/>
        <v>-379.94480000000021</v>
      </c>
      <c r="H133" s="366">
        <f>H134+H135</f>
        <v>3520.5990000000002</v>
      </c>
      <c r="I133" s="44"/>
      <c r="J133" s="44"/>
      <c r="K133" s="173"/>
      <c r="L133" s="204"/>
      <c r="M133"/>
      <c r="N133"/>
      <c r="O133" s="374"/>
    </row>
    <row r="134" spans="2:15" ht="14.1" customHeight="1" x14ac:dyDescent="0.25">
      <c r="B134" s="9"/>
      <c r="C134" s="241" t="s">
        <v>47</v>
      </c>
      <c r="D134" s="255">
        <v>3680</v>
      </c>
      <c r="E134" s="281">
        <v>219.71370000000024</v>
      </c>
      <c r="F134" s="281">
        <v>4559.9448000000002</v>
      </c>
      <c r="G134" s="281">
        <f t="shared" si="2"/>
        <v>-879.94480000000021</v>
      </c>
      <c r="H134" s="333">
        <v>3520.5990000000002</v>
      </c>
      <c r="I134" s="6"/>
      <c r="J134" s="161"/>
      <c r="K134" s="173"/>
      <c r="L134" s="204"/>
      <c r="O134" s="374"/>
    </row>
    <row r="135" spans="2:15" ht="14.1" customHeight="1" x14ac:dyDescent="0.25">
      <c r="B135" s="22"/>
      <c r="C135" s="241" t="s">
        <v>48</v>
      </c>
      <c r="D135" s="255">
        <v>500</v>
      </c>
      <c r="E135" s="281"/>
      <c r="F135" s="281"/>
      <c r="G135" s="281"/>
      <c r="H135" s="333"/>
      <c r="I135" s="44"/>
      <c r="J135" s="44"/>
      <c r="K135" s="173"/>
      <c r="L135" s="204"/>
      <c r="O135" s="374"/>
    </row>
    <row r="136" spans="2:15" ht="15.75" thickBot="1" x14ac:dyDescent="0.3">
      <c r="B136" s="9"/>
      <c r="C136" s="243" t="s">
        <v>75</v>
      </c>
      <c r="D136" s="257">
        <v>5320</v>
      </c>
      <c r="E136" s="282">
        <v>72.199800000000323</v>
      </c>
      <c r="F136" s="282">
        <v>4983.8467000000001</v>
      </c>
      <c r="G136" s="282">
        <f>D136-F136</f>
        <v>336.15329999999994</v>
      </c>
      <c r="H136" s="332">
        <v>4587.3900999999996</v>
      </c>
      <c r="I136" s="6"/>
      <c r="J136" s="161"/>
      <c r="K136" s="173"/>
      <c r="L136" s="204"/>
      <c r="O136" s="374"/>
    </row>
    <row r="137" spans="2:15" s="86" customFormat="1" ht="15.75" thickBot="1" x14ac:dyDescent="0.3">
      <c r="B137" s="9"/>
      <c r="C137" s="127" t="s">
        <v>13</v>
      </c>
      <c r="D137" s="258">
        <v>163</v>
      </c>
      <c r="E137" s="283"/>
      <c r="F137" s="283">
        <v>10.1769</v>
      </c>
      <c r="G137" s="283">
        <f>D137-F137</f>
        <v>152.82310000000001</v>
      </c>
      <c r="H137" s="330">
        <v>813.69479999999999</v>
      </c>
      <c r="I137" s="6"/>
      <c r="J137" s="161"/>
      <c r="K137" s="173"/>
      <c r="L137" s="204"/>
      <c r="M137"/>
      <c r="N137"/>
      <c r="O137" s="374"/>
    </row>
    <row r="138" spans="2:15" s="86" customFormat="1" ht="18" thickBot="1" x14ac:dyDescent="0.3">
      <c r="B138" s="9"/>
      <c r="C138" s="199" t="s">
        <v>83</v>
      </c>
      <c r="D138" s="254">
        <v>2000</v>
      </c>
      <c r="E138" s="280"/>
      <c r="F138" s="280">
        <v>2000</v>
      </c>
      <c r="G138" s="280">
        <f>D138-F138</f>
        <v>0</v>
      </c>
      <c r="H138" s="331">
        <v>275.84210000000002</v>
      </c>
      <c r="I138" s="6"/>
      <c r="J138" s="161"/>
      <c r="K138" s="173"/>
      <c r="L138" s="204"/>
      <c r="M138"/>
      <c r="N138"/>
      <c r="O138" s="374"/>
    </row>
    <row r="139" spans="2:15" s="86" customFormat="1" ht="15.75" thickBot="1" x14ac:dyDescent="0.3">
      <c r="B139" s="9"/>
      <c r="C139" s="199" t="s">
        <v>49</v>
      </c>
      <c r="D139" s="254">
        <v>350</v>
      </c>
      <c r="E139" s="280"/>
      <c r="F139" s="280">
        <v>299.69799999999998</v>
      </c>
      <c r="G139" s="280">
        <f>D139-F139</f>
        <v>50.302000000000021</v>
      </c>
      <c r="H139" s="331">
        <v>228.38399999999999</v>
      </c>
      <c r="I139" s="43"/>
      <c r="J139" s="204"/>
      <c r="K139" s="173"/>
      <c r="L139" s="204"/>
      <c r="M139"/>
      <c r="N139"/>
      <c r="O139" s="374"/>
    </row>
    <row r="140" spans="2:15" s="86" customFormat="1" ht="15.75" thickBot="1" x14ac:dyDescent="0.3">
      <c r="B140" s="9"/>
      <c r="C140" s="199" t="s">
        <v>14</v>
      </c>
      <c r="D140" s="254"/>
      <c r="E140" s="280"/>
      <c r="F140" s="280">
        <v>396.568299999999</v>
      </c>
      <c r="G140" s="280">
        <f>D140-F140</f>
        <v>-396.568299999999</v>
      </c>
      <c r="H140" s="331">
        <v>306.7100000000064</v>
      </c>
      <c r="I140" s="161"/>
      <c r="J140" s="161"/>
      <c r="K140" s="173"/>
      <c r="L140" s="204"/>
      <c r="M140"/>
      <c r="N140"/>
      <c r="O140" s="374"/>
    </row>
    <row r="141" spans="2:15" s="3" customFormat="1" ht="16.5" thickBot="1" x14ac:dyDescent="0.3">
      <c r="B141" s="2"/>
      <c r="C141" s="37" t="s">
        <v>9</v>
      </c>
      <c r="D141" s="308">
        <f>D122+D126+D127+D137+D138+D139+D140</f>
        <v>103450</v>
      </c>
      <c r="E141" s="308">
        <f>E122+E126+E127+E137+E138+E139+E140</f>
        <v>1000.0029000000031</v>
      </c>
      <c r="F141" s="308">
        <f>F122+F126+F127+F137+F138+F139+F140</f>
        <v>117037.35460000001</v>
      </c>
      <c r="G141" s="308">
        <f>G122+G126+G127+G137+G138+G139+G140</f>
        <v>-13587.354600000004</v>
      </c>
      <c r="H141" s="301">
        <f>H122+H126+H127+H137+H138+H139+H140</f>
        <v>111640.3723</v>
      </c>
      <c r="I141" s="141"/>
      <c r="J141" s="225"/>
      <c r="K141" s="173"/>
      <c r="L141" s="204"/>
      <c r="M141"/>
      <c r="N141"/>
      <c r="O141" s="374"/>
    </row>
    <row r="142" spans="2:15" s="3" customFormat="1" ht="14.25" customHeight="1" x14ac:dyDescent="0.25">
      <c r="B142" s="2"/>
      <c r="C142" s="16" t="s">
        <v>28</v>
      </c>
      <c r="D142" s="39"/>
      <c r="E142" s="39"/>
      <c r="F142" s="39"/>
      <c r="G142" s="39"/>
      <c r="H142" s="141"/>
      <c r="I142" s="225"/>
      <c r="J142" s="225"/>
      <c r="K142" s="1"/>
      <c r="L142" s="4"/>
      <c r="M142"/>
      <c r="N142"/>
      <c r="O142" s="374"/>
    </row>
    <row r="143" spans="2:15" s="3" customFormat="1" ht="14.25" customHeight="1" x14ac:dyDescent="0.25">
      <c r="B143" s="2"/>
      <c r="C143" s="341" t="s">
        <v>107</v>
      </c>
      <c r="D143" s="39"/>
      <c r="E143" s="39"/>
      <c r="F143" s="39"/>
      <c r="G143" s="39"/>
      <c r="H143" s="141"/>
      <c r="I143" s="4"/>
      <c r="J143" s="4"/>
      <c r="K143" s="84"/>
      <c r="L143" s="4"/>
      <c r="M143"/>
      <c r="N143"/>
      <c r="O143" s="374"/>
    </row>
    <row r="144" spans="2:15" ht="3" customHeight="1" thickBot="1" x14ac:dyDescent="0.3">
      <c r="B144" s="40"/>
      <c r="C144" s="55"/>
      <c r="D144" s="365"/>
      <c r="E144" s="365"/>
      <c r="F144" s="56"/>
      <c r="G144" s="56"/>
      <c r="H144" s="41"/>
      <c r="I144" s="93"/>
      <c r="J144" s="202"/>
      <c r="K144" s="42"/>
      <c r="L144" s="161"/>
      <c r="O144" s="374"/>
    </row>
    <row r="145" spans="1:15" ht="12" customHeight="1" thickTop="1" x14ac:dyDescent="0.25">
      <c r="B145" s="6"/>
      <c r="C145" s="30"/>
      <c r="D145" s="31"/>
      <c r="E145" s="31"/>
      <c r="F145" s="31"/>
      <c r="G145" s="31"/>
      <c r="H145" s="6"/>
      <c r="I145" s="6"/>
      <c r="J145" s="161"/>
      <c r="K145" s="6"/>
      <c r="L145" s="161"/>
      <c r="O145" s="374"/>
    </row>
    <row r="146" spans="1:15" ht="12" customHeight="1" x14ac:dyDescent="0.25">
      <c r="B146" s="6"/>
      <c r="C146" s="30"/>
      <c r="D146" s="31"/>
      <c r="E146" s="31"/>
      <c r="F146" s="31"/>
      <c r="G146" s="31"/>
      <c r="H146" s="6"/>
      <c r="I146" s="6"/>
      <c r="J146" s="161"/>
      <c r="K146" s="6"/>
      <c r="L146" s="161"/>
      <c r="O146" s="374"/>
    </row>
    <row r="147" spans="1:15" ht="14.1" customHeight="1" x14ac:dyDescent="0.25">
      <c r="O147" s="374"/>
    </row>
    <row r="148" spans="1:15" s="46" customFormat="1" ht="17.100000000000001" customHeight="1" thickBot="1" x14ac:dyDescent="0.3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97"/>
      <c r="K148" s="57"/>
      <c r="L148" s="97"/>
      <c r="M148"/>
      <c r="N148"/>
      <c r="O148" s="374"/>
    </row>
    <row r="149" spans="1:15" ht="17.100000000000001" customHeight="1" thickTop="1" x14ac:dyDescent="0.25">
      <c r="B149" s="390" t="s">
        <v>1</v>
      </c>
      <c r="C149" s="391"/>
      <c r="D149" s="391"/>
      <c r="E149" s="391"/>
      <c r="F149" s="391"/>
      <c r="G149" s="391"/>
      <c r="H149" s="391"/>
      <c r="I149" s="391"/>
      <c r="J149" s="391"/>
      <c r="K149" s="392"/>
      <c r="L149" s="271"/>
      <c r="O149" s="374"/>
    </row>
    <row r="150" spans="1:15" ht="14.1" customHeight="1" thickBot="1" x14ac:dyDescent="0.3">
      <c r="B150" s="58"/>
      <c r="C150" s="47"/>
      <c r="D150" s="47"/>
      <c r="E150" s="47"/>
      <c r="F150" s="47"/>
      <c r="G150" s="47"/>
      <c r="H150" s="47"/>
      <c r="I150" s="96"/>
      <c r="J150" s="96"/>
      <c r="K150" s="48"/>
      <c r="L150" s="96"/>
      <c r="O150" s="374"/>
    </row>
    <row r="151" spans="1:15" s="3" customFormat="1" ht="18" customHeight="1" thickBot="1" x14ac:dyDescent="0.3">
      <c r="B151" s="32"/>
      <c r="C151" s="388" t="s">
        <v>2</v>
      </c>
      <c r="D151" s="389"/>
      <c r="E151" s="388" t="s">
        <v>63</v>
      </c>
      <c r="F151" s="389"/>
      <c r="G151" s="388" t="s">
        <v>64</v>
      </c>
      <c r="H151" s="389"/>
      <c r="I151" s="99"/>
      <c r="J151" s="99"/>
      <c r="K151" s="34"/>
      <c r="L151" s="189"/>
      <c r="M151"/>
      <c r="N151"/>
      <c r="O151" s="374"/>
    </row>
    <row r="152" spans="1:15" ht="19.5" customHeight="1" x14ac:dyDescent="0.25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99"/>
      <c r="K152" s="36"/>
      <c r="L152" s="198"/>
      <c r="O152" s="374"/>
    </row>
    <row r="153" spans="1:15" ht="14.1" customHeight="1" x14ac:dyDescent="0.25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99"/>
      <c r="K153" s="36"/>
      <c r="L153" s="198"/>
      <c r="O153" s="374"/>
    </row>
    <row r="154" spans="1:15" ht="14.1" customHeight="1" x14ac:dyDescent="0.25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99"/>
      <c r="K154" s="63"/>
      <c r="L154" s="272"/>
      <c r="O154" s="374"/>
    </row>
    <row r="155" spans="1:15" ht="14.1" customHeight="1" thickBot="1" x14ac:dyDescent="0.3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99"/>
      <c r="K155" s="63"/>
      <c r="L155" s="272"/>
      <c r="O155" s="374"/>
    </row>
    <row r="156" spans="1:15" ht="14.1" customHeight="1" thickBot="1" x14ac:dyDescent="0.3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99"/>
      <c r="K156" s="63"/>
      <c r="L156" s="272"/>
      <c r="O156" s="374"/>
    </row>
    <row r="157" spans="1:15" ht="12.95" customHeight="1" x14ac:dyDescent="0.25">
      <c r="B157" s="58"/>
      <c r="C157" s="18" t="s">
        <v>88</v>
      </c>
      <c r="D157" s="62"/>
      <c r="E157" s="62"/>
      <c r="F157" s="62"/>
      <c r="G157" s="67"/>
      <c r="H157" s="62"/>
      <c r="I157" s="99"/>
      <c r="J157" s="99"/>
      <c r="K157" s="63"/>
      <c r="L157" s="272"/>
      <c r="O157" s="374"/>
    </row>
    <row r="158" spans="1:15" s="6" customFormat="1" ht="12.95" customHeight="1" x14ac:dyDescent="0.25">
      <c r="B158" s="58"/>
      <c r="C158" s="102" t="s">
        <v>80</v>
      </c>
      <c r="D158" s="47"/>
      <c r="E158" s="47"/>
      <c r="F158" s="47"/>
      <c r="G158" s="47"/>
      <c r="H158" s="47"/>
      <c r="I158" s="96"/>
      <c r="J158" s="96"/>
      <c r="K158" s="48"/>
      <c r="L158" s="96"/>
      <c r="M158"/>
      <c r="N158"/>
      <c r="O158" s="374"/>
    </row>
    <row r="159" spans="1:15" s="6" customFormat="1" ht="12.95" customHeight="1" x14ac:dyDescent="0.25">
      <c r="B159" s="58"/>
      <c r="C159" s="68"/>
      <c r="D159" s="47"/>
      <c r="E159" s="47"/>
      <c r="F159" s="47"/>
      <c r="G159" s="47"/>
      <c r="H159" s="47"/>
      <c r="I159" s="96"/>
      <c r="J159" s="96"/>
      <c r="K159" s="48"/>
      <c r="L159" s="96"/>
      <c r="M159"/>
      <c r="N159"/>
      <c r="O159" s="374"/>
    </row>
    <row r="160" spans="1:15" ht="12.95" customHeight="1" thickBot="1" x14ac:dyDescent="0.3">
      <c r="B160" s="58"/>
      <c r="C160" s="35"/>
      <c r="D160" s="47"/>
      <c r="E160" s="47"/>
      <c r="F160" s="47"/>
      <c r="G160" s="47"/>
      <c r="H160" s="47"/>
      <c r="I160" s="96"/>
      <c r="J160" s="96"/>
      <c r="K160" s="48"/>
      <c r="L160" s="96"/>
      <c r="O160" s="374"/>
    </row>
    <row r="161" spans="1:15" ht="18" customHeight="1" x14ac:dyDescent="0.25">
      <c r="B161" s="385" t="s">
        <v>8</v>
      </c>
      <c r="C161" s="386"/>
      <c r="D161" s="386"/>
      <c r="E161" s="386"/>
      <c r="F161" s="386"/>
      <c r="G161" s="386"/>
      <c r="H161" s="386"/>
      <c r="I161" s="386"/>
      <c r="J161" s="386"/>
      <c r="K161" s="387"/>
      <c r="L161" s="271"/>
      <c r="O161" s="374"/>
    </row>
    <row r="162" spans="1:15" ht="18" customHeight="1" thickBot="1" x14ac:dyDescent="0.3">
      <c r="B162" s="69"/>
      <c r="C162" s="70"/>
      <c r="D162" s="70"/>
      <c r="E162" s="70"/>
      <c r="F162" s="70"/>
      <c r="G162" s="70"/>
      <c r="H162" s="70"/>
      <c r="I162" s="104"/>
      <c r="J162" s="104"/>
      <c r="K162" s="71"/>
      <c r="L162" s="104"/>
      <c r="O162" s="374"/>
    </row>
    <row r="163" spans="1:15" ht="48" customHeight="1" thickBot="1" x14ac:dyDescent="0.3">
      <c r="A163" s="3"/>
      <c r="B163" s="32"/>
      <c r="C163" s="146" t="s">
        <v>20</v>
      </c>
      <c r="D163" s="145" t="s">
        <v>21</v>
      </c>
      <c r="E163" s="85" t="str">
        <f>E20</f>
        <v>LANDET KVANTUM UKE 51</v>
      </c>
      <c r="F163" s="85" t="str">
        <f>F20</f>
        <v>LANDET KVANTUM T.O.M UKE 51</v>
      </c>
      <c r="G163" s="85" t="str">
        <f>H20</f>
        <v>RESTKVOTER</v>
      </c>
      <c r="H163" s="117" t="str">
        <f>I20</f>
        <v>LANDET KVANTUM T.O.M. UKE 51 2013</v>
      </c>
      <c r="I163" s="89"/>
      <c r="J163" s="189"/>
      <c r="K163" s="34"/>
      <c r="L163" s="189"/>
      <c r="O163" s="374"/>
    </row>
    <row r="164" spans="1:15" ht="14.1" customHeight="1" x14ac:dyDescent="0.25">
      <c r="B164" s="58"/>
      <c r="C164" s="147" t="s">
        <v>17</v>
      </c>
      <c r="D164" s="346">
        <f>D165+D166+D167+D168+D169</f>
        <v>26239</v>
      </c>
      <c r="E164" s="353">
        <f>E165+E166+E167+E168+E169</f>
        <v>679.39109999999846</v>
      </c>
      <c r="F164" s="353">
        <f>F165+F166+F167+F168+F169</f>
        <v>31516.6787</v>
      </c>
      <c r="G164" s="353">
        <f>G165+G166+G167+G168+G169</f>
        <v>-5277.6787000000004</v>
      </c>
      <c r="H164" s="359">
        <f>H165+H166+H167+H168+H169</f>
        <v>27240.993499999997</v>
      </c>
      <c r="I164" s="96"/>
      <c r="J164" s="96"/>
      <c r="K164" s="72"/>
      <c r="L164" s="273"/>
      <c r="O164" s="374"/>
    </row>
    <row r="165" spans="1:15" ht="14.1" customHeight="1" x14ac:dyDescent="0.25">
      <c r="B165" s="58"/>
      <c r="C165" s="148" t="s">
        <v>12</v>
      </c>
      <c r="D165" s="347">
        <v>15505</v>
      </c>
      <c r="E165" s="354">
        <v>531.43049999999857</v>
      </c>
      <c r="F165" s="354">
        <v>23104.2608</v>
      </c>
      <c r="G165" s="354">
        <f t="shared" ref="G165:G171" si="3">D165-F165</f>
        <v>-7599.2608</v>
      </c>
      <c r="H165" s="360">
        <v>19571.441299999999</v>
      </c>
      <c r="I165" s="96"/>
      <c r="J165" s="96"/>
      <c r="K165" s="72"/>
      <c r="L165" s="273"/>
      <c r="O165" s="374"/>
    </row>
    <row r="166" spans="1:15" ht="14.1" customHeight="1" x14ac:dyDescent="0.25">
      <c r="B166" s="58"/>
      <c r="C166" s="149" t="s">
        <v>11</v>
      </c>
      <c r="D166" s="347">
        <v>4035</v>
      </c>
      <c r="E166" s="354">
        <v>123.32520000000022</v>
      </c>
      <c r="F166" s="354">
        <v>4293.5262000000002</v>
      </c>
      <c r="G166" s="354">
        <f t="shared" si="3"/>
        <v>-258.52620000000024</v>
      </c>
      <c r="H166" s="360">
        <v>2592.1644999999999</v>
      </c>
      <c r="I166" s="96"/>
      <c r="J166" s="96"/>
      <c r="K166" s="72"/>
      <c r="L166" s="273"/>
      <c r="O166" s="374"/>
    </row>
    <row r="167" spans="1:15" ht="14.1" customHeight="1" x14ac:dyDescent="0.25">
      <c r="B167" s="58"/>
      <c r="C167" s="149" t="s">
        <v>54</v>
      </c>
      <c r="D167" s="347">
        <v>1541</v>
      </c>
      <c r="E167" s="354">
        <v>24.635399999999663</v>
      </c>
      <c r="F167" s="354">
        <v>2163.1763999999998</v>
      </c>
      <c r="G167" s="354">
        <f t="shared" si="3"/>
        <v>-622.17639999999983</v>
      </c>
      <c r="H167" s="360">
        <v>2911.0812000000001</v>
      </c>
      <c r="I167" s="96"/>
      <c r="J167" s="96"/>
      <c r="K167" s="72"/>
      <c r="L167" s="273"/>
      <c r="O167" s="374"/>
    </row>
    <row r="168" spans="1:15" ht="14.1" customHeight="1" x14ac:dyDescent="0.25">
      <c r="B168" s="58"/>
      <c r="C168" s="149" t="s">
        <v>53</v>
      </c>
      <c r="D168" s="347">
        <v>4158</v>
      </c>
      <c r="E168" s="354"/>
      <c r="F168" s="354">
        <v>1955.7153000000001</v>
      </c>
      <c r="G168" s="354">
        <f t="shared" si="3"/>
        <v>2202.2847000000002</v>
      </c>
      <c r="H168" s="360">
        <v>2166.3065000000001</v>
      </c>
      <c r="I168" s="96"/>
      <c r="J168" s="96"/>
      <c r="K168" s="72"/>
      <c r="L168" s="273"/>
      <c r="O168" s="374"/>
    </row>
    <row r="169" spans="1:15" ht="14.1" customHeight="1" thickBot="1" x14ac:dyDescent="0.3">
      <c r="B169" s="58"/>
      <c r="C169" s="150" t="s">
        <v>55</v>
      </c>
      <c r="D169" s="348">
        <v>1000</v>
      </c>
      <c r="E169" s="355"/>
      <c r="F169" s="355"/>
      <c r="G169" s="355">
        <f t="shared" si="3"/>
        <v>1000</v>
      </c>
      <c r="H169" s="361"/>
      <c r="I169" s="96"/>
      <c r="J169" s="96"/>
      <c r="K169" s="72"/>
      <c r="L169" s="273"/>
      <c r="O169" s="374"/>
    </row>
    <row r="170" spans="1:15" ht="14.1" customHeight="1" thickBot="1" x14ac:dyDescent="0.3">
      <c r="B170" s="58"/>
      <c r="C170" s="151" t="s">
        <v>45</v>
      </c>
      <c r="D170" s="349">
        <v>5500</v>
      </c>
      <c r="E170" s="356">
        <v>0.75</v>
      </c>
      <c r="F170" s="356">
        <v>2461.2714000000001</v>
      </c>
      <c r="G170" s="356">
        <f t="shared" si="3"/>
        <v>3038.7285999999999</v>
      </c>
      <c r="H170" s="362">
        <v>1423.9754</v>
      </c>
      <c r="I170" s="96"/>
      <c r="J170" s="96"/>
      <c r="K170" s="72"/>
      <c r="L170" s="273"/>
      <c r="O170" s="374"/>
    </row>
    <row r="171" spans="1:15" ht="14.1" customHeight="1" x14ac:dyDescent="0.25">
      <c r="B171" s="58"/>
      <c r="C171" s="147" t="s">
        <v>18</v>
      </c>
      <c r="D171" s="346">
        <v>8000</v>
      </c>
      <c r="E171" s="353">
        <f>E172+E173</f>
        <v>20.594000000000051</v>
      </c>
      <c r="F171" s="353">
        <v>3001.7215000000001</v>
      </c>
      <c r="G171" s="353">
        <f t="shared" si="3"/>
        <v>4998.2785000000003</v>
      </c>
      <c r="H171" s="359">
        <v>5895.6028999999999</v>
      </c>
      <c r="I171" s="96"/>
      <c r="J171" s="96"/>
      <c r="K171" s="72"/>
      <c r="L171" s="273"/>
      <c r="O171" s="374"/>
    </row>
    <row r="172" spans="1:15" ht="14.1" customHeight="1" x14ac:dyDescent="0.25">
      <c r="B172" s="58"/>
      <c r="C172" s="149" t="s">
        <v>35</v>
      </c>
      <c r="D172" s="347"/>
      <c r="E172" s="354"/>
      <c r="F172" s="354">
        <v>453.61919999999998</v>
      </c>
      <c r="G172" s="354"/>
      <c r="H172" s="360">
        <v>3284.8177000000001</v>
      </c>
      <c r="I172" s="96"/>
      <c r="J172" s="96"/>
      <c r="K172" s="72"/>
      <c r="L172" s="273"/>
      <c r="O172" s="374"/>
    </row>
    <row r="173" spans="1:15" ht="14.1" customHeight="1" thickBot="1" x14ac:dyDescent="0.3">
      <c r="B173" s="58"/>
      <c r="C173" s="152" t="s">
        <v>56</v>
      </c>
      <c r="D173" s="350"/>
      <c r="E173" s="357">
        <v>20.594000000000051</v>
      </c>
      <c r="F173" s="357">
        <f>F171-F172</f>
        <v>2548.1023</v>
      </c>
      <c r="G173" s="357"/>
      <c r="H173" s="363">
        <f>H171-H172</f>
        <v>2610.7851999999998</v>
      </c>
      <c r="I173" s="99"/>
      <c r="J173" s="99"/>
      <c r="K173" s="72"/>
      <c r="L173" s="273"/>
      <c r="O173" s="374"/>
    </row>
    <row r="174" spans="1:15" ht="14.1" customHeight="1" thickBot="1" x14ac:dyDescent="0.3">
      <c r="B174" s="58"/>
      <c r="C174" s="153" t="s">
        <v>13</v>
      </c>
      <c r="D174" s="351">
        <v>10</v>
      </c>
      <c r="E174" s="358"/>
      <c r="F174" s="358">
        <v>2.1978</v>
      </c>
      <c r="G174" s="358">
        <f>D174-F174</f>
        <v>7.8022</v>
      </c>
      <c r="H174" s="364">
        <v>0.51200000000000001</v>
      </c>
      <c r="I174" s="96"/>
      <c r="J174" s="96"/>
      <c r="K174" s="72"/>
      <c r="L174" s="273"/>
      <c r="O174" s="374"/>
    </row>
    <row r="175" spans="1:15" ht="14.1" customHeight="1" thickBot="1" x14ac:dyDescent="0.3">
      <c r="B175" s="58"/>
      <c r="C175" s="151" t="s">
        <v>57</v>
      </c>
      <c r="D175" s="349"/>
      <c r="E175" s="356"/>
      <c r="F175" s="356">
        <v>47</v>
      </c>
      <c r="G175" s="356">
        <f>D175-F175</f>
        <v>-47</v>
      </c>
      <c r="H175" s="362">
        <v>298</v>
      </c>
      <c r="I175" s="96"/>
      <c r="J175" s="96"/>
      <c r="K175" s="72"/>
      <c r="L175" s="273"/>
      <c r="O175" s="374"/>
    </row>
    <row r="176" spans="1:15" ht="16.5" thickBot="1" x14ac:dyDescent="0.3">
      <c r="A176" s="3"/>
      <c r="B176" s="32"/>
      <c r="C176" s="154" t="s">
        <v>9</v>
      </c>
      <c r="D176" s="352">
        <f>D164+D170+D171+D174</f>
        <v>39749</v>
      </c>
      <c r="E176" s="308">
        <f>E164+E170+E171+E174+E175</f>
        <v>700.73509999999851</v>
      </c>
      <c r="F176" s="308">
        <f>F164+F170+F171+F174+F175</f>
        <v>37028.869400000003</v>
      </c>
      <c r="G176" s="308">
        <f>G164+G170+G171+G174+G175</f>
        <v>2720.1306</v>
      </c>
      <c r="H176" s="301">
        <f>H164+H170+H171+H174+H175</f>
        <v>34859.0838</v>
      </c>
      <c r="I176" s="238"/>
      <c r="J176" s="238"/>
      <c r="K176" s="72"/>
      <c r="L176" s="273"/>
      <c r="O176" s="374"/>
    </row>
    <row r="177" spans="1:15" ht="14.1" customHeight="1" x14ac:dyDescent="0.25">
      <c r="A177" s="3"/>
      <c r="B177" s="32"/>
      <c r="C177" s="81"/>
      <c r="D177" s="82"/>
      <c r="E177" s="82"/>
      <c r="F177" s="82"/>
      <c r="G177" s="82"/>
      <c r="H177" s="33"/>
      <c r="I177" s="89"/>
      <c r="J177" s="189"/>
      <c r="K177" s="34"/>
      <c r="L177" s="189"/>
      <c r="O177" s="374"/>
    </row>
    <row r="178" spans="1:15" ht="14.1" customHeight="1" thickBot="1" x14ac:dyDescent="0.3">
      <c r="B178" s="73"/>
      <c r="C178" s="83" t="s">
        <v>58</v>
      </c>
      <c r="D178" s="83"/>
      <c r="E178" s="83"/>
      <c r="F178" s="83"/>
      <c r="G178" s="83"/>
      <c r="H178" s="74"/>
      <c r="I178" s="74"/>
      <c r="J178" s="74"/>
      <c r="K178" s="75"/>
      <c r="L178" s="96"/>
      <c r="O178" s="374"/>
    </row>
    <row r="179" spans="1:15" ht="14.1" customHeight="1" thickTop="1" x14ac:dyDescent="0.25">
      <c r="O179" s="374"/>
    </row>
    <row r="180" spans="1:15" ht="14.1" customHeight="1" x14ac:dyDescent="0.25">
      <c r="O180" s="374"/>
    </row>
    <row r="181" spans="1:15" ht="14.1" customHeight="1" x14ac:dyDescent="0.25">
      <c r="F181" s="237"/>
      <c r="O181" s="374"/>
    </row>
    <row r="182" spans="1:15" s="46" customFormat="1" ht="17.100000000000001" customHeight="1" thickBot="1" x14ac:dyDescent="0.3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7"/>
      <c r="K182" s="95"/>
      <c r="L182" s="95"/>
      <c r="M182"/>
      <c r="N182"/>
      <c r="O182" s="374"/>
    </row>
    <row r="183" spans="1:15" ht="17.100000000000001" customHeight="1" thickTop="1" x14ac:dyDescent="0.25">
      <c r="B183" s="390" t="s">
        <v>1</v>
      </c>
      <c r="C183" s="391"/>
      <c r="D183" s="391"/>
      <c r="E183" s="391"/>
      <c r="F183" s="391"/>
      <c r="G183" s="391"/>
      <c r="H183" s="391"/>
      <c r="I183" s="391"/>
      <c r="J183" s="391"/>
      <c r="K183" s="392"/>
      <c r="L183" s="271"/>
      <c r="O183" s="374"/>
    </row>
    <row r="184" spans="1:15" ht="14.1" customHeight="1" thickBot="1" x14ac:dyDescent="0.3">
      <c r="B184" s="98"/>
      <c r="C184" s="96"/>
      <c r="D184" s="96"/>
      <c r="E184" s="96"/>
      <c r="F184" s="96"/>
      <c r="G184" s="96"/>
      <c r="H184" s="96"/>
      <c r="I184" s="96"/>
      <c r="J184" s="96"/>
      <c r="K184" s="87"/>
      <c r="L184" s="161"/>
      <c r="O184" s="374"/>
    </row>
    <row r="185" spans="1:15" s="3" customFormat="1" ht="14.1" customHeight="1" thickBot="1" x14ac:dyDescent="0.3">
      <c r="B185" s="88"/>
      <c r="C185" s="388" t="s">
        <v>2</v>
      </c>
      <c r="D185" s="389"/>
      <c r="E185" s="388" t="s">
        <v>63</v>
      </c>
      <c r="F185" s="389"/>
      <c r="G185" s="89"/>
      <c r="H185" s="89"/>
      <c r="I185" s="89"/>
      <c r="J185" s="189"/>
      <c r="K185" s="84"/>
      <c r="L185" s="4"/>
      <c r="M185"/>
      <c r="N185"/>
      <c r="O185" s="374"/>
    </row>
    <row r="186" spans="1:15" ht="16.5" customHeight="1" x14ac:dyDescent="0.25">
      <c r="B186" s="90"/>
      <c r="C186" s="59" t="s">
        <v>91</v>
      </c>
      <c r="D186" s="136">
        <v>4911</v>
      </c>
      <c r="E186" s="106" t="s">
        <v>52</v>
      </c>
      <c r="F186" s="136"/>
      <c r="G186" s="91"/>
      <c r="H186" s="91"/>
      <c r="I186" s="91"/>
      <c r="J186" s="208"/>
      <c r="K186" s="87"/>
      <c r="L186" s="161"/>
      <c r="O186" s="374"/>
    </row>
    <row r="187" spans="1:15" ht="14.1" customHeight="1" x14ac:dyDescent="0.25">
      <c r="B187" s="90"/>
      <c r="C187" s="61" t="s">
        <v>92</v>
      </c>
      <c r="D187" s="137">
        <v>25842</v>
      </c>
      <c r="E187" s="108" t="s">
        <v>60</v>
      </c>
      <c r="F187" s="137"/>
      <c r="G187" s="91"/>
      <c r="H187" s="91"/>
      <c r="I187" s="91"/>
      <c r="J187" s="208"/>
      <c r="K187" s="87"/>
      <c r="L187" s="161"/>
      <c r="O187" s="374"/>
    </row>
    <row r="188" spans="1:15" ht="14.1" customHeight="1" x14ac:dyDescent="0.25">
      <c r="B188" s="90"/>
      <c r="C188" s="107"/>
      <c r="D188" s="137"/>
      <c r="E188" s="109" t="s">
        <v>43</v>
      </c>
      <c r="F188" s="137"/>
      <c r="G188" s="110"/>
      <c r="H188" s="91"/>
      <c r="I188" s="91"/>
      <c r="J188" s="208"/>
      <c r="K188" s="87"/>
      <c r="L188" s="161"/>
      <c r="O188" s="374"/>
    </row>
    <row r="189" spans="1:15" ht="14.1" customHeight="1" thickBot="1" x14ac:dyDescent="0.3">
      <c r="B189" s="90"/>
      <c r="C189" s="107"/>
      <c r="D189" s="137"/>
      <c r="E189" s="111"/>
      <c r="F189" s="139"/>
      <c r="G189" s="110"/>
      <c r="H189" s="91"/>
      <c r="I189" s="91"/>
      <c r="J189" s="208"/>
      <c r="K189" s="87"/>
      <c r="L189" s="161"/>
      <c r="O189" s="374"/>
    </row>
    <row r="190" spans="1:15" ht="14.1" customHeight="1" thickBot="1" x14ac:dyDescent="0.3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208"/>
      <c r="K190" s="87"/>
      <c r="L190" s="161"/>
      <c r="O190" s="374"/>
    </row>
    <row r="191" spans="1:15" ht="13.5" customHeight="1" x14ac:dyDescent="0.25">
      <c r="B191" s="98"/>
      <c r="C191" s="100" t="s">
        <v>89</v>
      </c>
      <c r="D191" s="99"/>
      <c r="E191" s="99"/>
      <c r="F191" s="99"/>
      <c r="G191" s="101"/>
      <c r="H191" s="96"/>
      <c r="I191" s="96"/>
      <c r="J191" s="96"/>
      <c r="K191" s="87"/>
      <c r="L191" s="161"/>
      <c r="O191" s="374"/>
    </row>
    <row r="192" spans="1:15" ht="14.25" customHeight="1" x14ac:dyDescent="0.25">
      <c r="B192" s="98"/>
      <c r="C192" s="102" t="s">
        <v>90</v>
      </c>
      <c r="D192" s="96"/>
      <c r="E192" s="96"/>
      <c r="F192" s="96"/>
      <c r="G192" s="96"/>
      <c r="H192" s="96"/>
      <c r="I192" s="96"/>
      <c r="J192" s="96"/>
      <c r="K192" s="87"/>
      <c r="L192" s="161"/>
      <c r="O192" s="374"/>
    </row>
    <row r="193" spans="2:15" ht="14.1" customHeight="1" thickBot="1" x14ac:dyDescent="0.3">
      <c r="B193" s="98"/>
      <c r="C193" s="102" t="s">
        <v>81</v>
      </c>
      <c r="D193" s="96"/>
      <c r="E193" s="96"/>
      <c r="F193" s="96"/>
      <c r="G193" s="96"/>
      <c r="H193" s="96"/>
      <c r="I193" s="96"/>
      <c r="J193" s="96"/>
      <c r="K193" s="87"/>
      <c r="L193" s="161"/>
      <c r="O193" s="374"/>
    </row>
    <row r="194" spans="2:15" ht="17.100000000000001" customHeight="1" x14ac:dyDescent="0.25">
      <c r="B194" s="385" t="s">
        <v>8</v>
      </c>
      <c r="C194" s="386"/>
      <c r="D194" s="386"/>
      <c r="E194" s="386"/>
      <c r="F194" s="386"/>
      <c r="G194" s="386"/>
      <c r="H194" s="386"/>
      <c r="I194" s="386"/>
      <c r="J194" s="386"/>
      <c r="K194" s="387"/>
      <c r="L194" s="271"/>
      <c r="O194" s="374"/>
    </row>
    <row r="195" spans="2:15" ht="17.100000000000001" customHeight="1" thickBot="1" x14ac:dyDescent="0.3">
      <c r="B195" s="103"/>
      <c r="C195" s="104"/>
      <c r="D195" s="104"/>
      <c r="E195" s="104"/>
      <c r="F195" s="104"/>
      <c r="G195" s="104"/>
      <c r="H195" s="104"/>
      <c r="I195" s="104"/>
      <c r="J195" s="104"/>
      <c r="K195" s="105"/>
      <c r="L195" s="104"/>
      <c r="O195" s="374"/>
    </row>
    <row r="196" spans="2:15" ht="62.25" customHeight="1" thickBot="1" x14ac:dyDescent="0.3">
      <c r="B196" s="98"/>
      <c r="C196" s="146" t="s">
        <v>20</v>
      </c>
      <c r="D196" s="155" t="s">
        <v>21</v>
      </c>
      <c r="E196" s="85" t="str">
        <f>E20</f>
        <v>LANDET KVANTUM UKE 51</v>
      </c>
      <c r="F196" s="85" t="str">
        <f>F20</f>
        <v>LANDET KVANTUM T.O.M UKE 51</v>
      </c>
      <c r="G196" s="85" t="str">
        <f>H20</f>
        <v>RESTKVOTER</v>
      </c>
      <c r="H196" s="117" t="str">
        <f>I20</f>
        <v>LANDET KVANTUM T.O.M. UKE 51 2013</v>
      </c>
      <c r="I196" s="96"/>
      <c r="J196" s="96"/>
      <c r="K196" s="87"/>
      <c r="L196" s="161"/>
      <c r="O196" s="374"/>
    </row>
    <row r="197" spans="2:15" s="122" customFormat="1" ht="14.1" customHeight="1" thickBot="1" x14ac:dyDescent="0.3">
      <c r="B197" s="119"/>
      <c r="C197" s="153" t="s">
        <v>60</v>
      </c>
      <c r="D197" s="250"/>
      <c r="E197" s="250">
        <v>32.727300000000014</v>
      </c>
      <c r="F197" s="250">
        <v>1335.5528999999999</v>
      </c>
      <c r="G197" s="250"/>
      <c r="H197" s="344">
        <v>820.66290000000004</v>
      </c>
      <c r="I197" s="120"/>
      <c r="J197" s="210"/>
      <c r="K197" s="121"/>
      <c r="L197" s="125"/>
      <c r="M197"/>
      <c r="N197"/>
      <c r="O197" s="374"/>
    </row>
    <row r="198" spans="2:15" ht="14.1" customHeight="1" thickBot="1" x14ac:dyDescent="0.3">
      <c r="B198" s="98"/>
      <c r="C198" s="156" t="s">
        <v>52</v>
      </c>
      <c r="D198" s="250"/>
      <c r="E198" s="250">
        <v>38.157700000000204</v>
      </c>
      <c r="F198" s="250">
        <v>3110.5679</v>
      </c>
      <c r="G198" s="250"/>
      <c r="H198" s="344">
        <v>3206.2343000000001</v>
      </c>
      <c r="I198" s="144"/>
      <c r="J198" s="144"/>
      <c r="K198" s="87"/>
      <c r="L198" s="161"/>
      <c r="O198" s="374"/>
    </row>
    <row r="199" spans="2:15" s="122" customFormat="1" ht="14.1" customHeight="1" thickBot="1" x14ac:dyDescent="0.3">
      <c r="B199" s="119"/>
      <c r="C199" s="151" t="s">
        <v>43</v>
      </c>
      <c r="D199" s="251"/>
      <c r="E199" s="251"/>
      <c r="F199" s="251">
        <v>1.4818</v>
      </c>
      <c r="G199" s="251"/>
      <c r="H199" s="334">
        <v>5.3224</v>
      </c>
      <c r="I199" s="120"/>
      <c r="J199" s="210"/>
      <c r="K199" s="121"/>
      <c r="L199" s="125"/>
      <c r="M199"/>
      <c r="N199"/>
      <c r="O199" s="374"/>
    </row>
    <row r="200" spans="2:15" s="122" customFormat="1" ht="14.1" customHeight="1" thickBot="1" x14ac:dyDescent="0.3">
      <c r="B200" s="114"/>
      <c r="C200" s="151" t="s">
        <v>66</v>
      </c>
      <c r="D200" s="251"/>
      <c r="E200" s="251">
        <v>1</v>
      </c>
      <c r="F200" s="251">
        <v>29</v>
      </c>
      <c r="G200" s="251"/>
      <c r="H200" s="334">
        <v>27</v>
      </c>
      <c r="I200" s="115"/>
      <c r="J200" s="115"/>
      <c r="K200" s="116"/>
      <c r="L200" s="274"/>
      <c r="M200"/>
      <c r="N200"/>
      <c r="O200" s="374"/>
    </row>
    <row r="201" spans="2:15" ht="16.5" thickBot="1" x14ac:dyDescent="0.3">
      <c r="B201" s="98"/>
      <c r="C201" s="154" t="s">
        <v>61</v>
      </c>
      <c r="D201" s="252">
        <v>4911</v>
      </c>
      <c r="E201" s="252">
        <f>SUM(E197:E200)</f>
        <v>71.885000000000218</v>
      </c>
      <c r="F201" s="252">
        <f>SUM(F197:F200)</f>
        <v>4476.6025999999993</v>
      </c>
      <c r="G201" s="252">
        <f>D201-F201</f>
        <v>434.39740000000074</v>
      </c>
      <c r="H201" s="375">
        <f>H197+H198+H199+H200</f>
        <v>4059.2196000000004</v>
      </c>
      <c r="I201" s="96"/>
      <c r="J201" s="96"/>
      <c r="K201" s="87"/>
      <c r="L201" s="161"/>
      <c r="O201" s="374"/>
    </row>
    <row r="202" spans="2:15" s="86" customFormat="1" ht="14.1" customHeight="1" x14ac:dyDescent="0.25">
      <c r="B202" s="98"/>
      <c r="C202" s="81"/>
      <c r="D202" s="123"/>
      <c r="E202" s="123"/>
      <c r="F202" s="123"/>
      <c r="G202" s="123"/>
      <c r="H202" s="96"/>
      <c r="I202" s="96"/>
      <c r="J202" s="96"/>
      <c r="K202" s="87"/>
      <c r="L202" s="161"/>
      <c r="M202"/>
      <c r="N202"/>
    </row>
    <row r="203" spans="2:15" ht="14.1" customHeight="1" thickBot="1" x14ac:dyDescent="0.3">
      <c r="B203" s="92"/>
      <c r="C203" s="93"/>
      <c r="D203" s="93"/>
      <c r="E203" s="93"/>
      <c r="F203" s="93"/>
      <c r="G203" s="143"/>
      <c r="H203" s="93"/>
      <c r="I203" s="93"/>
      <c r="J203" s="202"/>
      <c r="K203" s="94"/>
      <c r="L203" s="161"/>
    </row>
    <row r="204" spans="2:15" ht="8.4499999999999993" customHeight="1" thickTop="1" x14ac:dyDescent="0.25"/>
    <row r="205" spans="2:15" ht="14.1" hidden="1" customHeight="1" x14ac:dyDescent="0.25"/>
    <row r="206" spans="2:15" ht="14.1" hidden="1" customHeight="1" x14ac:dyDescent="0.25"/>
    <row r="207" spans="2:15" ht="14.1" hidden="1" customHeight="1" x14ac:dyDescent="0.25">
      <c r="G207" s="80"/>
    </row>
    <row r="208" spans="2:15" ht="14.1" hidden="1" customHeight="1" x14ac:dyDescent="0.25">
      <c r="F208" s="80"/>
    </row>
    <row r="209" ht="14.1" hidden="1" customHeight="1" x14ac:dyDescent="0.25"/>
    <row r="210" ht="14.1" hidden="1" customHeight="1" x14ac:dyDescent="0.25"/>
    <row r="211" ht="14.1" hidden="1" customHeight="1" x14ac:dyDescent="0.25"/>
    <row r="212" ht="14.1" hidden="1" customHeight="1" x14ac:dyDescent="0.25"/>
    <row r="213" ht="14.1" hidden="1" customHeight="1" x14ac:dyDescent="0.25"/>
    <row r="214" ht="14.1" hidden="1" customHeight="1" x14ac:dyDescent="0.25"/>
    <row r="215" ht="14.1" hidden="1" customHeight="1" x14ac:dyDescent="0.25"/>
    <row r="216" ht="14.1" hidden="1" customHeight="1" x14ac:dyDescent="0.25"/>
    <row r="217" ht="14.1" hidden="1" customHeight="1" x14ac:dyDescent="0.25"/>
    <row r="218" ht="14.1" hidden="1" customHeight="1" x14ac:dyDescent="0.25"/>
    <row r="219" ht="14.1" hidden="1" customHeight="1" x14ac:dyDescent="0.25"/>
    <row r="220" ht="14.1" hidden="1" customHeight="1" x14ac:dyDescent="0.25"/>
    <row r="221" ht="14.1" hidden="1" customHeight="1" x14ac:dyDescent="0.25"/>
    <row r="222" ht="14.1" hidden="1" customHeight="1" x14ac:dyDescent="0.25"/>
    <row r="223" ht="14.1" hidden="1" customHeight="1" x14ac:dyDescent="0.25"/>
    <row r="224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110:K110"/>
    <mergeCell ref="B18:K18"/>
    <mergeCell ref="B74:K74"/>
    <mergeCell ref="C76:D76"/>
    <mergeCell ref="E76:F76"/>
    <mergeCell ref="G76:H76"/>
    <mergeCell ref="B84:K84"/>
    <mergeCell ref="B57:K57"/>
    <mergeCell ref="D59:D61"/>
    <mergeCell ref="C69:E69"/>
    <mergeCell ref="C82:H83"/>
    <mergeCell ref="C16:I17"/>
    <mergeCell ref="B194:K194"/>
    <mergeCell ref="C185:D185"/>
    <mergeCell ref="E185:F185"/>
    <mergeCell ref="B183:K183"/>
    <mergeCell ref="C51:D51"/>
    <mergeCell ref="C151:D151"/>
    <mergeCell ref="E151:F151"/>
    <mergeCell ref="G151:H151"/>
    <mergeCell ref="B161:K161"/>
    <mergeCell ref="C112:D112"/>
    <mergeCell ref="E112:F112"/>
    <mergeCell ref="G112:H112"/>
    <mergeCell ref="B119:K119"/>
    <mergeCell ref="B149:K149"/>
    <mergeCell ref="B49:K49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51
&amp;"-,Normal"&amp;11(iht. motatte landings- og sluttsedler fra fiskesalgslagene; alle tallstørrelser i hele tonn)&amp;R23.12.2014
</oddHeader>
    <oddFooter>&amp;LFiskeridirektoratet&amp;CReguleringsseksjonen&amp;RRune P. Mjørlund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UKE_51_2014</vt:lpstr>
      <vt:lpstr>UKE_51_2014!Utskriftsområde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Rune P. Mjørlund</cp:lastModifiedBy>
  <cp:lastPrinted>2014-12-17T15:15:45Z</cp:lastPrinted>
  <dcterms:created xsi:type="dcterms:W3CDTF">2011-07-06T12:13:20Z</dcterms:created>
  <dcterms:modified xsi:type="dcterms:W3CDTF">2014-12-23T07:11:52Z</dcterms:modified>
</cp:coreProperties>
</file>