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7\UKE 37\"/>
    </mc:Choice>
  </mc:AlternateContent>
  <bookViews>
    <workbookView xWindow="0" yWindow="0" windowWidth="23040" windowHeight="11052" tabRatio="413"/>
  </bookViews>
  <sheets>
    <sheet name="UKE_37_2017" sheetId="1" r:id="rId1"/>
  </sheets>
  <definedNames>
    <definedName name="Z_14D440E4_F18A_4F78_9989_38C1B133222D_.wvu.Cols" localSheetId="0" hidden="1">UKE_37_2017!#REF!</definedName>
    <definedName name="Z_14D440E4_F18A_4F78_9989_38C1B133222D_.wvu.PrintArea" localSheetId="0" hidden="1">UKE_37_2017!$B$1:$M$214</definedName>
    <definedName name="Z_14D440E4_F18A_4F78_9989_38C1B133222D_.wvu.Rows" localSheetId="0" hidden="1">UKE_37_2017!$326:$1048576,UKE_37_2017!$215:$325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J32" i="1" l="1"/>
  <c r="F25" i="1"/>
  <c r="G30" i="1" l="1"/>
  <c r="I30" i="1" s="1"/>
  <c r="G34" i="1"/>
  <c r="I34" i="1" s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F125" i="1"/>
  <c r="F124" i="1" s="1"/>
  <c r="E125" i="1"/>
  <c r="E124" i="1" s="1"/>
  <c r="D125" i="1"/>
  <c r="D124" i="1" s="1"/>
  <c r="G119" i="1"/>
  <c r="H119" i="1" s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<sst xmlns="http://schemas.openxmlformats.org/spreadsheetml/2006/main" count="226" uniqueCount="114">
  <si>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</si>
  <si>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</si>
  <si>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</si>
  <si>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</si>
  <si>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</si>
  <si>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</si>
  <si>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</si>
  <si>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</si>
  <si>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</si>
  <si>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</si>
  <si>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</si>
  <si>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</si>
  <si>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</si>
  <si>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</si>
  <si>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</si>
  <si>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</si>
  <si>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</si>
  <si>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</si>
  <si>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</si>
  <si>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</si>
  <si>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</si>
  <si>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</si>
  <si>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</si>
  <si>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</si>
  <si>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</si>
  <si>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</si>
  <si>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</si>
  <si>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</si>
  <si>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</si>
  <si>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</si>
  <si>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</si>
  <si>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</si>
  <si>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</si>
  <si>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</si>
  <si>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</si>
  <si>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</si>
  <si>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</si>
  <si>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</si>
  <si>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</si>
  <si>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</si>
  <si>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</si>
  <si>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</si>
  <si>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</si>
  <si>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</si>
  <si>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</si>
  <si>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</si>
  <si>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</si>
  <si>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</si>
  <si>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</si>
  <si>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</si>
  <si>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</si>
  <si>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</si>
  <si>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</si>
  <si>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</si>
  <si>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</si>
  <si>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</si>
  <si>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</si>
  <si>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</si>
  <si>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</si>
  <si>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</si>
  <si>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</si>
  <si>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</si>
  <si>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</si>
  <si>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</si>
  <si>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</si>
  <si>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</si>
  <si>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</si>
  <si>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</si>
  <si>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</si>
  <si>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</si>
  <si>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</si>
  <si>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</si>
  <si>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</si>
  <si>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</si>
  <si>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</si>
  <si>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</si>
  <si>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</si>
  <si>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</si>
  <si>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</si>
  <si>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</si>
  <si>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</si>
  <si>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</si>
  <si>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</si>
  <si>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</si>
  <si>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</si>
  <si>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</si>
  <si>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</si>
  <si>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</si>
  <si>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</si>
  <si>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</si>
  <si>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</si>
  <si>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</si>
  <si>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</si>
  <si>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</si>
  <si>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</si>
  <si>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</si>
  <si>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</si>
  <si>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</si>
  <si>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</si>
  <si>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</si>
  <si>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</si>
  <si>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</si>
  <si>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</si>
  <si>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</si>
  <si>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</si>
  <si>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</si>
  <si>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 xml:space="preserve">2 </t>
    </r>
    <r>
      <rPr>
        <sz val="9"/>
        <color theme="1"/>
        <rFont val="Calibri"/>
        <family val="2"/>
      </rPr>
      <t>Registrert rekreasjonsfiske utgjør 45 tonn, men det legges til grunn at hele avsetningen tas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</si>
  <si>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</si>
  <si>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</si>
  <si>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t>LANDET KVANTUM UKE 37</t>
  </si>
  <si>
    <t>LANDET KVANTUM T.O.M UKE 37</t>
  </si>
  <si>
    <t>LANDET KVANTUM T.O.M. UKE 37 2016</t>
  </si>
  <si>
    <r>
      <t xml:space="preserve">3 </t>
    </r>
    <r>
      <rPr>
        <sz val="9"/>
        <color theme="1"/>
        <rFont val="Calibri"/>
        <family val="2"/>
      </rPr>
      <t>Registrert rekreasjonsfiske utgjør 1046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</si>
  <si>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375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</si>
</sst>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G4" sqref="G4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1" customWidth="1"/>
    <col min="10" max="10" width="17.8867187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3" t="s">
        <v>88</v>
      </c>
      <c r="C2" s="444"/>
      <c r="D2" s="444"/>
      <c r="E2" s="444"/>
      <c r="F2" s="444"/>
      <c r="G2" s="444"/>
      <c r="H2" s="444"/>
      <c r="I2" s="444"/>
      <c r="J2" s="444"/>
      <c r="K2" s="445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28"/>
      <c r="C7" s="429"/>
      <c r="D7" s="429"/>
      <c r="E7" s="429"/>
      <c r="F7" s="429"/>
      <c r="G7" s="429"/>
      <c r="H7" s="429"/>
      <c r="I7" s="429"/>
      <c r="J7" s="429"/>
      <c r="K7" s="430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23" t="s">
        <v>2</v>
      </c>
      <c r="D9" s="424"/>
      <c r="E9" s="423" t="s">
        <v>20</v>
      </c>
      <c r="F9" s="424"/>
      <c r="G9" s="423" t="s">
        <v>21</v>
      </c>
      <c r="H9" s="424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3">
      <c r="B18" s="425" t="s">
        <v>8</v>
      </c>
      <c r="C18" s="426"/>
      <c r="D18" s="426"/>
      <c r="E18" s="426"/>
      <c r="F18" s="426"/>
      <c r="G18" s="426"/>
      <c r="H18" s="426"/>
      <c r="I18" s="426"/>
      <c r="J18" s="426"/>
      <c r="K18" s="427"/>
      <c r="L18" s="208"/>
      <c r="M18" s="208"/>
    </row>
    <row r="19" spans="1:13" ht="12" customHeight="1" thickBot="1" x14ac:dyDescent="0.35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109</v>
      </c>
      <c r="G20" s="337" t="s">
        <v>110</v>
      </c>
      <c r="H20" s="337" t="s">
        <v>84</v>
      </c>
      <c r="I20" s="337" t="s">
        <v>72</v>
      </c>
      <c r="J20" s="338" t="s">
        <v>111</v>
      </c>
      <c r="K20" s="117"/>
      <c r="L20" s="4"/>
      <c r="M20" s="4"/>
    </row>
    <row r="21" spans="1:13" ht="14.1" customHeight="1" x14ac:dyDescent="0.3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190.80709999999999</v>
      </c>
      <c r="G21" s="339">
        <f>G22+G23</f>
        <v>84105.825899999996</v>
      </c>
      <c r="H21" s="339"/>
      <c r="I21" s="339">
        <f>I23+I22</f>
        <v>46803.174100000004</v>
      </c>
      <c r="J21" s="340">
        <f>J23+J22</f>
        <v>80968.060799999992</v>
      </c>
      <c r="K21" s="129"/>
      <c r="L21" s="158"/>
      <c r="M21" s="158"/>
    </row>
    <row r="22" spans="1:13" ht="14.1" customHeight="1" x14ac:dyDescent="0.3">
      <c r="B22" s="120"/>
      <c r="C22" s="266" t="s">
        <v>12</v>
      </c>
      <c r="D22" s="322">
        <v>129040</v>
      </c>
      <c r="E22" s="341">
        <v>130159</v>
      </c>
      <c r="F22" s="341">
        <v>190.80709999999999</v>
      </c>
      <c r="G22" s="341">
        <v>83602.861799999999</v>
      </c>
      <c r="H22" s="341"/>
      <c r="I22" s="341">
        <f>E22-G22</f>
        <v>46556.138200000001</v>
      </c>
      <c r="J22" s="342">
        <v>80083.719899999996</v>
      </c>
      <c r="K22" s="129"/>
      <c r="L22" s="158"/>
      <c r="M22" s="158"/>
    </row>
    <row r="23" spans="1:13" ht="14.1" customHeight="1" thickBot="1" x14ac:dyDescent="0.35">
      <c r="B23" s="120"/>
      <c r="C23" s="267" t="s">
        <v>11</v>
      </c>
      <c r="D23" s="335">
        <v>750</v>
      </c>
      <c r="E23" s="343">
        <v>750</v>
      </c>
      <c r="F23" s="343"/>
      <c r="G23" s="343">
        <v>502.96409999999997</v>
      </c>
      <c r="H23" s="343"/>
      <c r="I23" s="341">
        <f>E23-G23</f>
        <v>247.03590000000003</v>
      </c>
      <c r="J23" s="342">
        <v>884.34090000000003</v>
      </c>
      <c r="K23" s="129"/>
      <c r="L23" s="158"/>
      <c r="M23" s="158"/>
    </row>
    <row r="24" spans="1:13" ht="14.1" customHeight="1" x14ac:dyDescent="0.3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418.77600000000001</v>
      </c>
      <c r="G24" s="339">
        <f>G25+G31+G32</f>
        <v>242305.05595000001</v>
      </c>
      <c r="H24" s="339"/>
      <c r="I24" s="339">
        <f>I25+I31+I32</f>
        <v>26624.944050000002</v>
      </c>
      <c r="J24" s="340">
        <f>J25+J31+J32</f>
        <v>233451.26115000003</v>
      </c>
      <c r="K24" s="129"/>
      <c r="L24" s="158"/>
      <c r="M24" s="158"/>
    </row>
    <row r="25" spans="1:13" ht="15" customHeight="1" x14ac:dyDescent="0.3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379.72410000000002</v>
      </c>
      <c r="G25" s="345">
        <f>G26+G27+G28+G29</f>
        <v>194636.75765000001</v>
      </c>
      <c r="H25" s="345"/>
      <c r="I25" s="345">
        <f>I26+I27+I28+I29+I30</f>
        <v>17524.24235</v>
      </c>
      <c r="J25" s="346">
        <f>J26+J27+J28+J29+J30</f>
        <v>184966.50025000001</v>
      </c>
      <c r="K25" s="129"/>
      <c r="L25" s="158"/>
      <c r="M25" s="158"/>
    </row>
    <row r="26" spans="1:13" ht="14.1" customHeight="1" x14ac:dyDescent="0.3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42.197000000000003</v>
      </c>
      <c r="G26" s="347">
        <v>48986.791599999997</v>
      </c>
      <c r="H26" s="347">
        <v>1354</v>
      </c>
      <c r="I26" s="347">
        <f>E26-G26+H26</f>
        <v>5428.2084000000032</v>
      </c>
      <c r="J26" s="348">
        <v>47998.249600000003</v>
      </c>
      <c r="K26" s="129"/>
      <c r="L26" s="158"/>
      <c r="M26" s="158"/>
    </row>
    <row r="27" spans="1:13" ht="14.1" customHeight="1" x14ac:dyDescent="0.3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56.2684</v>
      </c>
      <c r="G27" s="347">
        <v>51756.260999999999</v>
      </c>
      <c r="H27" s="347">
        <v>1691</v>
      </c>
      <c r="I27" s="347">
        <f>E27-G27+H27</f>
        <v>2421.7390000000014</v>
      </c>
      <c r="J27" s="348">
        <v>49748.091200000003</v>
      </c>
      <c r="K27" s="129"/>
      <c r="L27" s="158"/>
      <c r="M27" s="158"/>
    </row>
    <row r="28" spans="1:13" ht="14.1" customHeight="1" x14ac:dyDescent="0.3">
      <c r="A28" s="22"/>
      <c r="B28" s="131"/>
      <c r="C28" s="271" t="s">
        <v>69</v>
      </c>
      <c r="D28" s="324">
        <v>51454</v>
      </c>
      <c r="E28" s="347">
        <v>55564</v>
      </c>
      <c r="F28" s="347">
        <v>201.6842</v>
      </c>
      <c r="G28" s="347">
        <v>57059.198100000001</v>
      </c>
      <c r="H28" s="347">
        <v>3626</v>
      </c>
      <c r="I28" s="347">
        <f>E28-G28+H28</f>
        <v>2130.8018999999986</v>
      </c>
      <c r="J28" s="348">
        <v>50821.826050000003</v>
      </c>
      <c r="K28" s="129"/>
      <c r="L28" s="158"/>
      <c r="M28" s="158"/>
    </row>
    <row r="29" spans="1:13" ht="14.1" customHeight="1" x14ac:dyDescent="0.3">
      <c r="A29" s="22"/>
      <c r="B29" s="131"/>
      <c r="C29" s="271" t="s">
        <v>25</v>
      </c>
      <c r="D29" s="324">
        <v>34409</v>
      </c>
      <c r="E29" s="347">
        <v>33849</v>
      </c>
      <c r="F29" s="347">
        <v>79.5745</v>
      </c>
      <c r="G29" s="347">
        <v>36834.506950000003</v>
      </c>
      <c r="H29" s="347">
        <v>2226</v>
      </c>
      <c r="I29" s="347">
        <f>E29-G29+H29</f>
        <v>-759.50695000000269</v>
      </c>
      <c r="J29" s="348">
        <v>36398.333400000003</v>
      </c>
      <c r="K29" s="129"/>
      <c r="L29" s="158"/>
      <c r="M29" s="158"/>
    </row>
    <row r="30" spans="1:13" ht="14.1" customHeight="1" x14ac:dyDescent="0.3">
      <c r="A30" s="22"/>
      <c r="B30" s="131"/>
      <c r="C30" s="271" t="s">
        <v>65</v>
      </c>
      <c r="D30" s="324">
        <v>17200</v>
      </c>
      <c r="E30" s="347">
        <v>17200</v>
      </c>
      <c r="F30" s="347">
        <v>123</v>
      </c>
      <c r="G30" s="347">
        <f>SUM(H26:H29)</f>
        <v>8897</v>
      </c>
      <c r="H30" s="347"/>
      <c r="I30" s="347">
        <f>E30-G30</f>
        <v>8303</v>
      </c>
      <c r="J30" s="346"/>
      <c r="K30" s="129"/>
      <c r="L30" s="158"/>
      <c r="M30" s="158"/>
    </row>
    <row r="31" spans="1:13" ht="14.1" customHeight="1" x14ac:dyDescent="0.3">
      <c r="A31" s="23"/>
      <c r="B31" s="130"/>
      <c r="C31" s="272" t="s">
        <v>18</v>
      </c>
      <c r="D31" s="323">
        <v>33756</v>
      </c>
      <c r="E31" s="345">
        <v>34484</v>
      </c>
      <c r="F31" s="345"/>
      <c r="G31" s="345">
        <v>21464.552199999998</v>
      </c>
      <c r="H31" s="347"/>
      <c r="I31" s="345">
        <f t="shared" ref="I31" si="0">E31-G31</f>
        <v>13019.447800000002</v>
      </c>
      <c r="J31" s="346">
        <v>18259.982400000001</v>
      </c>
      <c r="K31" s="129"/>
      <c r="L31" s="158"/>
      <c r="M31" s="158"/>
    </row>
    <row r="32" spans="1:13" ht="14.1" customHeight="1" x14ac:dyDescent="0.3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39.051900000000003</v>
      </c>
      <c r="G32" s="345">
        <f>G33</f>
        <v>26203.7461</v>
      </c>
      <c r="H32" s="347"/>
      <c r="I32" s="345">
        <f>I33+I34</f>
        <v>-3918.7461000000003</v>
      </c>
      <c r="J32" s="346">
        <f>J33</f>
        <v>30224.7785</v>
      </c>
      <c r="K32" s="129"/>
      <c r="L32" s="158"/>
      <c r="M32" s="158"/>
    </row>
    <row r="33" spans="1:13" ht="14.1" customHeight="1" x14ac:dyDescent="0.3">
      <c r="A33" s="22"/>
      <c r="B33" s="131"/>
      <c r="C33" s="271" t="s">
        <v>10</v>
      </c>
      <c r="D33" s="324">
        <v>22944</v>
      </c>
      <c r="E33" s="347">
        <v>20185</v>
      </c>
      <c r="F33" s="347">
        <f>39.0519-F37</f>
        <v>39.051900000000003</v>
      </c>
      <c r="G33" s="347">
        <f>29678.7461-G37</f>
        <v>26203.7461</v>
      </c>
      <c r="H33" s="347">
        <v>828</v>
      </c>
      <c r="I33" s="347">
        <f>E33-G33+H33</f>
        <v>-5190.7461000000003</v>
      </c>
      <c r="J33" s="348">
        <v>30224.7785</v>
      </c>
      <c r="K33" s="129"/>
      <c r="L33" s="158"/>
      <c r="M33" s="158"/>
    </row>
    <row r="34" spans="1:13" ht="14.1" customHeight="1" thickBot="1" x14ac:dyDescent="0.35">
      <c r="A34" s="22"/>
      <c r="B34" s="131"/>
      <c r="C34" s="349" t="s">
        <v>67</v>
      </c>
      <c r="D34" s="325">
        <v>2100</v>
      </c>
      <c r="E34" s="350">
        <v>2100</v>
      </c>
      <c r="F34" s="350">
        <v>20</v>
      </c>
      <c r="G34" s="350">
        <f>H33</f>
        <v>828</v>
      </c>
      <c r="H34" s="350"/>
      <c r="I34" s="350">
        <f>E34-G34</f>
        <v>1272</v>
      </c>
      <c r="J34" s="351"/>
      <c r="K34" s="129"/>
      <c r="L34" s="158"/>
      <c r="M34" s="158"/>
    </row>
    <row r="35" spans="1:13" ht="15.75" customHeight="1" thickBot="1" x14ac:dyDescent="0.35">
      <c r="B35" s="120"/>
      <c r="C35" s="175" t="s">
        <v>93</v>
      </c>
      <c r="D35" s="397">
        <v>4000</v>
      </c>
      <c r="E35" s="352">
        <v>4000</v>
      </c>
      <c r="F35" s="352"/>
      <c r="G35" s="352">
        <v>2839.0464499999998</v>
      </c>
      <c r="H35" s="352"/>
      <c r="I35" s="381">
        <f>E35-G35</f>
        <v>1160.9535500000002</v>
      </c>
      <c r="J35" s="382">
        <v>3288.7640500000002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6">
        <v>687</v>
      </c>
      <c r="E36" s="327">
        <v>687</v>
      </c>
      <c r="F36" s="352"/>
      <c r="G36" s="352">
        <v>409.9316</v>
      </c>
      <c r="H36" s="327"/>
      <c r="I36" s="381">
        <f>E36-G36</f>
        <v>277.0684</v>
      </c>
      <c r="J36" s="413">
        <v>386.75599999999997</v>
      </c>
      <c r="K36" s="129"/>
      <c r="L36" s="158"/>
      <c r="M36" s="158"/>
    </row>
    <row r="37" spans="1:13" ht="17.25" customHeight="1" thickBot="1" x14ac:dyDescent="0.35">
      <c r="B37" s="120"/>
      <c r="C37" s="175" t="s">
        <v>94</v>
      </c>
      <c r="D37" s="326">
        <v>3000</v>
      </c>
      <c r="E37" s="327">
        <v>3000</v>
      </c>
      <c r="F37" s="327">
        <v>0</v>
      </c>
      <c r="G37" s="327">
        <v>3475</v>
      </c>
      <c r="H37" s="380"/>
      <c r="I37" s="381">
        <f>E37-G37</f>
        <v>-475</v>
      </c>
      <c r="J37" s="413"/>
      <c r="K37" s="129"/>
      <c r="L37" s="158"/>
      <c r="M37" s="158"/>
    </row>
    <row r="38" spans="1:13" ht="17.25" customHeight="1" thickBot="1" x14ac:dyDescent="0.35">
      <c r="B38" s="120"/>
      <c r="C38" s="175" t="s">
        <v>76</v>
      </c>
      <c r="D38" s="326">
        <v>7000</v>
      </c>
      <c r="E38" s="327">
        <v>7000</v>
      </c>
      <c r="F38" s="327">
        <v>6.0846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5">
      <c r="B39" s="120"/>
      <c r="C39" s="153" t="s">
        <v>14</v>
      </c>
      <c r="D39" s="326"/>
      <c r="E39" s="327"/>
      <c r="F39" s="327"/>
      <c r="G39" s="327">
        <v>35</v>
      </c>
      <c r="H39" s="327"/>
      <c r="I39" s="381">
        <f t="shared" si="1"/>
        <v>-35</v>
      </c>
      <c r="J39" s="413">
        <v>26</v>
      </c>
      <c r="K39" s="129"/>
      <c r="L39" s="158"/>
      <c r="M39" s="158"/>
    </row>
    <row r="40" spans="1:13" ht="16.5" customHeight="1" thickBot="1" x14ac:dyDescent="0.35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615.66770000000008</v>
      </c>
      <c r="G40" s="199">
        <f>G21+G24+G35+G36+G37+G38+G39</f>
        <v>340169.85990000004</v>
      </c>
      <c r="H40" s="199">
        <f>H26+H27+H28+H29+H33</f>
        <v>9725</v>
      </c>
      <c r="I40" s="308">
        <f>I21+I24+I35+I36+I37+I38+I39</f>
        <v>74356.140100000019</v>
      </c>
      <c r="J40" s="200">
        <f>J21+J24+J35+J36+J37+J38+J39</f>
        <v>325120.842</v>
      </c>
      <c r="K40" s="129"/>
      <c r="L40" s="158"/>
      <c r="M40" s="158"/>
    </row>
    <row r="41" spans="1:13" ht="14.1" customHeight="1" x14ac:dyDescent="0.3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3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3">
      <c r="B43" s="123"/>
      <c r="C43" s="205" t="s">
        <v>112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5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3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5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28" t="s">
        <v>1</v>
      </c>
      <c r="C47" s="429"/>
      <c r="D47" s="429"/>
      <c r="E47" s="429"/>
      <c r="F47" s="429"/>
      <c r="G47" s="429"/>
      <c r="H47" s="429"/>
      <c r="I47" s="429"/>
      <c r="J47" s="429"/>
      <c r="K47" s="430"/>
      <c r="L47" s="208"/>
      <c r="M47" s="208"/>
    </row>
    <row r="48" spans="1:13" ht="12" customHeight="1" thickBot="1" x14ac:dyDescent="0.35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5">
      <c r="B49" s="120"/>
      <c r="C49" s="415" t="s">
        <v>2</v>
      </c>
      <c r="D49" s="416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5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5">
      <c r="B55" s="425" t="s">
        <v>8</v>
      </c>
      <c r="C55" s="426"/>
      <c r="D55" s="426"/>
      <c r="E55" s="426"/>
      <c r="F55" s="426"/>
      <c r="G55" s="426"/>
      <c r="H55" s="426"/>
      <c r="I55" s="426"/>
      <c r="J55" s="426"/>
      <c r="K55" s="427"/>
      <c r="L55" s="208"/>
      <c r="M55" s="208"/>
    </row>
    <row r="56" spans="2:13" s="3" customFormat="1" ht="63" thickBot="1" x14ac:dyDescent="0.35">
      <c r="B56" s="143"/>
      <c r="C56" s="180" t="s">
        <v>19</v>
      </c>
      <c r="D56" s="198" t="s">
        <v>20</v>
      </c>
      <c r="E56" s="196" t="str">
        <f>F20</f>
        <v>LANDET KVANTUM UKE 37</v>
      </c>
      <c r="F56" s="196" t="str">
        <f>G20</f>
        <v>LANDET KVANTUM T.O.M UKE 37</v>
      </c>
      <c r="G56" s="196" t="str">
        <f>I20</f>
        <v>RESTKVOTER</v>
      </c>
      <c r="H56" s="197" t="str">
        <f>J20</f>
        <v>LANDET KVANTUM T.O.M. UKE 37 2016</v>
      </c>
      <c r="I56" s="144"/>
      <c r="J56" s="144"/>
      <c r="K56" s="145"/>
      <c r="L56" s="144"/>
      <c r="M56" s="144"/>
    </row>
    <row r="57" spans="2:13" ht="14.1" customHeight="1" x14ac:dyDescent="0.3">
      <c r="B57" s="146"/>
      <c r="C57" s="383" t="s">
        <v>35</v>
      </c>
      <c r="D57" s="435"/>
      <c r="E57" s="400">
        <v>3.3077999999999999</v>
      </c>
      <c r="F57" s="358">
        <v>2035.8054</v>
      </c>
      <c r="G57" s="440"/>
      <c r="H57" s="398">
        <v>1218.3529000000001</v>
      </c>
      <c r="I57" s="162"/>
      <c r="J57" s="162"/>
      <c r="K57" s="190"/>
      <c r="L57" s="106"/>
      <c r="M57" s="106"/>
    </row>
    <row r="58" spans="2:13" ht="14.1" customHeight="1" x14ac:dyDescent="0.3">
      <c r="B58" s="146"/>
      <c r="C58" s="147" t="s">
        <v>32</v>
      </c>
      <c r="D58" s="436"/>
      <c r="E58" s="385"/>
      <c r="F58" s="405">
        <v>1281.3610000000001</v>
      </c>
      <c r="G58" s="441"/>
      <c r="H58" s="360">
        <v>1036.3071</v>
      </c>
      <c r="I58" s="162"/>
      <c r="J58" s="162"/>
      <c r="K58" s="190"/>
      <c r="L58" s="106"/>
      <c r="M58" s="106"/>
    </row>
    <row r="59" spans="2:13" ht="14.1" customHeight="1" thickBot="1" x14ac:dyDescent="0.35">
      <c r="B59" s="146"/>
      <c r="C59" s="148" t="s">
        <v>85</v>
      </c>
      <c r="D59" s="437"/>
      <c r="E59" s="401"/>
      <c r="F59" s="407">
        <v>60.5364</v>
      </c>
      <c r="G59" s="442"/>
      <c r="H59" s="307">
        <v>111.6036</v>
      </c>
      <c r="I59" s="162"/>
      <c r="J59" s="162"/>
      <c r="K59" s="190"/>
      <c r="L59" s="106"/>
      <c r="M59" s="106"/>
    </row>
    <row r="60" spans="2:13" s="98" customFormat="1" ht="15.6" customHeight="1" x14ac:dyDescent="0.3">
      <c r="B60" s="163"/>
      <c r="C60" s="149" t="s">
        <v>61</v>
      </c>
      <c r="D60" s="359">
        <v>7100</v>
      </c>
      <c r="E60" s="402">
        <f>SUM(E61:E63)</f>
        <v>4.6613999999999995</v>
      </c>
      <c r="F60" s="358">
        <f>F61+F62+F63</f>
        <v>7023.4551999999994</v>
      </c>
      <c r="G60" s="405">
        <f>D60-F60</f>
        <v>76.544800000000578</v>
      </c>
      <c r="H60" s="361">
        <f>H61+H62+H63</f>
        <v>6682.1558999999997</v>
      </c>
      <c r="I60" s="164"/>
      <c r="J60" s="164"/>
      <c r="K60" s="190"/>
      <c r="L60" s="106"/>
      <c r="M60" s="106"/>
    </row>
    <row r="61" spans="2:13" s="22" customFormat="1" ht="14.1" customHeight="1" x14ac:dyDescent="0.3">
      <c r="B61" s="150"/>
      <c r="C61" s="151" t="s">
        <v>36</v>
      </c>
      <c r="D61" s="246"/>
      <c r="E61" s="386">
        <v>1.4863999999999999</v>
      </c>
      <c r="F61" s="370">
        <v>2959.1869000000002</v>
      </c>
      <c r="G61" s="370"/>
      <c r="H61" s="371">
        <v>2729.0596999999998</v>
      </c>
      <c r="I61" s="152"/>
      <c r="J61" s="152"/>
      <c r="K61" s="190"/>
      <c r="L61" s="106"/>
      <c r="M61" s="106"/>
    </row>
    <row r="62" spans="2:13" s="22" customFormat="1" ht="14.1" customHeight="1" x14ac:dyDescent="0.3">
      <c r="B62" s="150"/>
      <c r="C62" s="151" t="s">
        <v>37</v>
      </c>
      <c r="D62" s="246"/>
      <c r="E62" s="386">
        <v>3.1749999999999998</v>
      </c>
      <c r="F62" s="370">
        <v>2815.1891999999998</v>
      </c>
      <c r="G62" s="370"/>
      <c r="H62" s="371">
        <v>2659.12</v>
      </c>
      <c r="I62" s="177"/>
      <c r="J62" s="177"/>
      <c r="K62" s="190"/>
      <c r="L62" s="106"/>
      <c r="M62" s="106"/>
    </row>
    <row r="63" spans="2:13" s="22" customFormat="1" ht="14.1" customHeight="1" thickBot="1" x14ac:dyDescent="0.35">
      <c r="B63" s="150"/>
      <c r="C63" s="228" t="s">
        <v>38</v>
      </c>
      <c r="D63" s="247"/>
      <c r="E63" s="387"/>
      <c r="F63" s="388">
        <v>1249.0790999999999</v>
      </c>
      <c r="G63" s="388"/>
      <c r="H63" s="399">
        <v>1293.9762000000001</v>
      </c>
      <c r="I63" s="177"/>
      <c r="J63" s="177"/>
      <c r="K63" s="190"/>
      <c r="L63" s="106"/>
      <c r="M63" s="106"/>
    </row>
    <row r="64" spans="2:13" ht="14.1" customHeight="1" thickBot="1" x14ac:dyDescent="0.35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5">
      <c r="B65" s="120"/>
      <c r="C65" s="153" t="s">
        <v>14</v>
      </c>
      <c r="D65" s="229"/>
      <c r="E65" s="404"/>
      <c r="F65" s="406">
        <v>615.15179999999998</v>
      </c>
      <c r="G65" s="406"/>
      <c r="H65" s="303">
        <v>494.10860000000002</v>
      </c>
      <c r="I65" s="158"/>
      <c r="J65" s="158"/>
      <c r="K65" s="190"/>
      <c r="L65" s="106"/>
      <c r="M65" s="106"/>
    </row>
    <row r="66" spans="2:13" s="3" customFormat="1" ht="16.5" customHeight="1" thickBot="1" x14ac:dyDescent="0.35">
      <c r="B66" s="118"/>
      <c r="C66" s="181" t="s">
        <v>9</v>
      </c>
      <c r="D66" s="188">
        <v>12225</v>
      </c>
      <c r="E66" s="308">
        <f>E57+E58+E59+E60+E64+E65</f>
        <v>7.969199999999999</v>
      </c>
      <c r="F66" s="203">
        <f>F57+F58+F59+F60+F64+F65</f>
        <v>11017.062</v>
      </c>
      <c r="G66" s="203">
        <f>D66-F66</f>
        <v>1207.9380000000001</v>
      </c>
      <c r="H66" s="211">
        <f>H57+H58+H59+H60+H64+H65</f>
        <v>9561.9789999999994</v>
      </c>
      <c r="I66" s="174"/>
      <c r="J66" s="174"/>
      <c r="K66" s="190"/>
      <c r="L66" s="106"/>
      <c r="M66" s="106"/>
    </row>
    <row r="67" spans="2:13" s="3" customFormat="1" ht="19.2" customHeight="1" thickBot="1" x14ac:dyDescent="0.35">
      <c r="B67" s="159"/>
      <c r="C67" s="438"/>
      <c r="D67" s="438"/>
      <c r="E67" s="438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5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28" t="s">
        <v>1</v>
      </c>
      <c r="C72" s="429"/>
      <c r="D72" s="429"/>
      <c r="E72" s="429"/>
      <c r="F72" s="429"/>
      <c r="G72" s="429"/>
      <c r="H72" s="429"/>
      <c r="I72" s="429"/>
      <c r="J72" s="429"/>
      <c r="K72" s="430"/>
      <c r="L72" s="208"/>
      <c r="M72" s="208"/>
    </row>
    <row r="73" spans="2:13" ht="4.5" customHeight="1" thickBot="1" x14ac:dyDescent="0.35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5">
      <c r="B74" s="118"/>
      <c r="C74" s="423" t="s">
        <v>2</v>
      </c>
      <c r="D74" s="424"/>
      <c r="E74" s="423" t="s">
        <v>20</v>
      </c>
      <c r="F74" s="431"/>
      <c r="G74" s="423" t="s">
        <v>21</v>
      </c>
      <c r="H74" s="424"/>
      <c r="I74" s="158"/>
      <c r="J74" s="158"/>
      <c r="K74" s="116"/>
      <c r="L74" s="137"/>
      <c r="M74" s="137"/>
    </row>
    <row r="75" spans="2:13" ht="16.2" x14ac:dyDescent="0.3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4.4" x14ac:dyDescent="0.3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6.8" thickBot="1" x14ac:dyDescent="0.35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5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3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3">
      <c r="B80" s="254"/>
      <c r="C80" s="439" t="s">
        <v>97</v>
      </c>
      <c r="D80" s="439"/>
      <c r="E80" s="439"/>
      <c r="F80" s="439"/>
      <c r="G80" s="439"/>
      <c r="H80" s="439"/>
      <c r="I80" s="261"/>
      <c r="J80" s="262"/>
      <c r="K80" s="259"/>
      <c r="L80" s="262"/>
      <c r="M80" s="119"/>
    </row>
    <row r="81" spans="1:13" ht="6" customHeight="1" thickBot="1" x14ac:dyDescent="0.35">
      <c r="B81" s="254"/>
      <c r="C81" s="439"/>
      <c r="D81" s="439"/>
      <c r="E81" s="439"/>
      <c r="F81" s="439"/>
      <c r="G81" s="439"/>
      <c r="H81" s="439"/>
      <c r="I81" s="262"/>
      <c r="J81" s="262"/>
      <c r="K81" s="259"/>
      <c r="L81" s="262"/>
      <c r="M81" s="119"/>
    </row>
    <row r="82" spans="1:13" ht="14.1" customHeight="1" x14ac:dyDescent="0.3">
      <c r="B82" s="432" t="s">
        <v>8</v>
      </c>
      <c r="C82" s="433"/>
      <c r="D82" s="433"/>
      <c r="E82" s="433"/>
      <c r="F82" s="433"/>
      <c r="G82" s="433"/>
      <c r="H82" s="433"/>
      <c r="I82" s="433"/>
      <c r="J82" s="433"/>
      <c r="K82" s="434"/>
      <c r="L82" s="299"/>
      <c r="M82" s="208"/>
    </row>
    <row r="83" spans="1:13" ht="5.25" customHeight="1" thickBot="1" x14ac:dyDescent="0.35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5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37</v>
      </c>
      <c r="G84" s="196" t="str">
        <f>G20</f>
        <v>LANDET KVANTUM T.O.M UKE 37</v>
      </c>
      <c r="H84" s="196" t="str">
        <f>I20</f>
        <v>RESTKVOTER</v>
      </c>
      <c r="I84" s="197" t="str">
        <f>J20</f>
        <v>LANDET KVANTUM T.O.M. UKE 37 2016</v>
      </c>
      <c r="J84" s="119"/>
      <c r="K84" s="10"/>
      <c r="L84" s="119"/>
      <c r="M84" s="119"/>
    </row>
    <row r="85" spans="1:13" ht="14.1" customHeight="1" x14ac:dyDescent="0.3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63.437899999999999</v>
      </c>
      <c r="G85" s="339">
        <f>G86+G87</f>
        <v>45363.748100000004</v>
      </c>
      <c r="H85" s="339">
        <f>H86+H87</f>
        <v>3979.2518999999975</v>
      </c>
      <c r="I85" s="340">
        <f>I86+I87</f>
        <v>37737.580199999997</v>
      </c>
      <c r="J85" s="158"/>
      <c r="K85" s="129"/>
      <c r="L85" s="158"/>
      <c r="M85" s="158"/>
    </row>
    <row r="86" spans="1:13" ht="14.1" customHeight="1" x14ac:dyDescent="0.3">
      <c r="A86" s="121"/>
      <c r="B86" s="119"/>
      <c r="C86" s="266" t="s">
        <v>12</v>
      </c>
      <c r="D86" s="322">
        <v>42974</v>
      </c>
      <c r="E86" s="341">
        <v>48593</v>
      </c>
      <c r="F86" s="341">
        <v>63.437899999999999</v>
      </c>
      <c r="G86" s="341">
        <v>45106.762000000002</v>
      </c>
      <c r="H86" s="341">
        <f>E86-G86</f>
        <v>3486.2379999999976</v>
      </c>
      <c r="I86" s="342">
        <v>37456.248699999996</v>
      </c>
      <c r="J86" s="158"/>
      <c r="K86" s="129"/>
      <c r="L86" s="158"/>
      <c r="M86" s="158"/>
    </row>
    <row r="87" spans="1:13" ht="15" thickBot="1" x14ac:dyDescent="0.35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256.98610000000002</v>
      </c>
      <c r="H87" s="343">
        <f>E87-G87</f>
        <v>493.01389999999998</v>
      </c>
      <c r="I87" s="344">
        <v>281.33150000000001</v>
      </c>
      <c r="J87" s="158"/>
      <c r="K87" s="129"/>
      <c r="L87" s="158"/>
      <c r="M87" s="158"/>
    </row>
    <row r="88" spans="1:13" ht="14.1" customHeight="1" x14ac:dyDescent="0.3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350.03829999999999</v>
      </c>
      <c r="G88" s="339">
        <f t="shared" si="2"/>
        <v>42857.257800000007</v>
      </c>
      <c r="H88" s="339">
        <f>H89+H94+H95</f>
        <v>35525.742199999993</v>
      </c>
      <c r="I88" s="340">
        <f t="shared" si="2"/>
        <v>48308.595999999998</v>
      </c>
      <c r="J88" s="158"/>
      <c r="K88" s="129"/>
      <c r="L88" s="158"/>
      <c r="M88" s="158"/>
    </row>
    <row r="89" spans="1:13" ht="15.75" customHeight="1" x14ac:dyDescent="0.3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326.17169999999999</v>
      </c>
      <c r="G89" s="345">
        <f t="shared" si="3"/>
        <v>31013.319700000004</v>
      </c>
      <c r="H89" s="345">
        <f>H90+H91+H92+H93</f>
        <v>27936.680299999996</v>
      </c>
      <c r="I89" s="346">
        <f t="shared" si="3"/>
        <v>38983.018799999998</v>
      </c>
      <c r="J89" s="158"/>
      <c r="K89" s="129"/>
      <c r="L89" s="158"/>
      <c r="M89" s="158"/>
    </row>
    <row r="90" spans="1:13" ht="14.1" customHeight="1" x14ac:dyDescent="0.3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64.363799999999998</v>
      </c>
      <c r="G90" s="347">
        <v>5067.1696000000002</v>
      </c>
      <c r="H90" s="347">
        <f t="shared" ref="H90:H96" si="4">E90-G90</f>
        <v>12263.830399999999</v>
      </c>
      <c r="I90" s="348">
        <v>5867.0343999999996</v>
      </c>
      <c r="J90" s="158"/>
      <c r="K90" s="129"/>
      <c r="L90" s="158"/>
      <c r="M90" s="158"/>
    </row>
    <row r="91" spans="1:13" ht="14.1" customHeight="1" x14ac:dyDescent="0.3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32.211500000000001</v>
      </c>
      <c r="G91" s="347">
        <v>7774.5343000000003</v>
      </c>
      <c r="H91" s="347">
        <f t="shared" si="4"/>
        <v>8378.4657000000007</v>
      </c>
      <c r="I91" s="348">
        <v>9936.2368000000006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1" t="s">
        <v>24</v>
      </c>
      <c r="D92" s="324">
        <v>15573</v>
      </c>
      <c r="E92" s="347">
        <v>17575</v>
      </c>
      <c r="F92" s="347">
        <v>13.339499999999999</v>
      </c>
      <c r="G92" s="347">
        <v>10403.207</v>
      </c>
      <c r="H92" s="347">
        <f t="shared" si="4"/>
        <v>7171.7929999999997</v>
      </c>
      <c r="I92" s="348">
        <v>11324.048500000001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1" t="s">
        <v>25</v>
      </c>
      <c r="D93" s="324">
        <v>8605</v>
      </c>
      <c r="E93" s="347">
        <v>7891</v>
      </c>
      <c r="F93" s="347">
        <v>216.2569</v>
      </c>
      <c r="G93" s="347">
        <v>7768.4088000000002</v>
      </c>
      <c r="H93" s="347">
        <f t="shared" si="4"/>
        <v>122.59119999999984</v>
      </c>
      <c r="I93" s="348">
        <v>11855.6991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2" t="s">
        <v>32</v>
      </c>
      <c r="D94" s="323">
        <v>12841</v>
      </c>
      <c r="E94" s="345">
        <v>12992</v>
      </c>
      <c r="F94" s="345"/>
      <c r="G94" s="345">
        <v>10253.9373</v>
      </c>
      <c r="H94" s="345">
        <f t="shared" si="4"/>
        <v>2738.0627000000004</v>
      </c>
      <c r="I94" s="346">
        <v>7225.2888000000003</v>
      </c>
      <c r="J94" s="158"/>
      <c r="K94" s="129"/>
      <c r="L94" s="158"/>
      <c r="M94" s="158"/>
    </row>
    <row r="95" spans="1:13" ht="14.1" customHeight="1" thickBot="1" x14ac:dyDescent="0.35">
      <c r="A95" s="121"/>
      <c r="B95" s="39"/>
      <c r="C95" s="273" t="s">
        <v>63</v>
      </c>
      <c r="D95" s="332">
        <v>5707</v>
      </c>
      <c r="E95" s="356">
        <v>6441</v>
      </c>
      <c r="F95" s="356">
        <v>23.866599999999998</v>
      </c>
      <c r="G95" s="356">
        <v>1590.0008</v>
      </c>
      <c r="H95" s="356">
        <f t="shared" si="4"/>
        <v>4850.9992000000002</v>
      </c>
      <c r="I95" s="357">
        <v>2100.2883999999999</v>
      </c>
      <c r="J95" s="158"/>
      <c r="K95" s="129"/>
      <c r="L95" s="158"/>
      <c r="M95" s="158"/>
    </row>
    <row r="96" spans="1:13" ht="15" thickBot="1" x14ac:dyDescent="0.35">
      <c r="A96" s="121"/>
      <c r="B96" s="39"/>
      <c r="C96" s="175" t="s">
        <v>13</v>
      </c>
      <c r="D96" s="412">
        <v>309</v>
      </c>
      <c r="E96" s="352">
        <v>309</v>
      </c>
      <c r="F96" s="352"/>
      <c r="G96" s="352">
        <v>25.512599999999999</v>
      </c>
      <c r="H96" s="352">
        <f t="shared" si="4"/>
        <v>283.48739999999998</v>
      </c>
      <c r="I96" s="353">
        <v>25.142399999999999</v>
      </c>
      <c r="J96" s="158"/>
      <c r="K96" s="129"/>
      <c r="L96" s="158"/>
      <c r="M96" s="158"/>
    </row>
    <row r="97" spans="1:13" ht="16.8" thickBot="1" x14ac:dyDescent="0.35">
      <c r="A97" s="121"/>
      <c r="B97" s="119"/>
      <c r="C97" s="175" t="s">
        <v>71</v>
      </c>
      <c r="D97" s="326">
        <v>300</v>
      </c>
      <c r="E97" s="327">
        <v>300</v>
      </c>
      <c r="F97" s="327">
        <v>0.36220000000000002</v>
      </c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5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160</v>
      </c>
      <c r="J98" s="158"/>
      <c r="K98" s="129"/>
      <c r="L98" s="158"/>
      <c r="M98" s="158"/>
    </row>
    <row r="99" spans="1:13" ht="16.2" thickBot="1" x14ac:dyDescent="0.35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413.83839999999998</v>
      </c>
      <c r="G99" s="414">
        <f t="shared" si="6"/>
        <v>88620.51850000002</v>
      </c>
      <c r="H99" s="226">
        <f>H85+H88+H96+H97+H98</f>
        <v>39714.481499999987</v>
      </c>
      <c r="I99" s="200">
        <f>I85+I88+I96+I97+I98</f>
        <v>86531.318599999984</v>
      </c>
      <c r="J99" s="158"/>
      <c r="K99" s="129"/>
      <c r="L99" s="158"/>
      <c r="M99" s="158"/>
    </row>
    <row r="100" spans="1:13" ht="14.4" x14ac:dyDescent="0.3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3">
      <c r="B101" s="13"/>
      <c r="C101" s="205" t="s">
        <v>106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3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3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3">
      <c r="B107" s="428" t="s">
        <v>1</v>
      </c>
      <c r="C107" s="429"/>
      <c r="D107" s="429"/>
      <c r="E107" s="429"/>
      <c r="F107" s="429"/>
      <c r="G107" s="429"/>
      <c r="H107" s="429"/>
      <c r="I107" s="429"/>
      <c r="J107" s="429"/>
      <c r="K107" s="430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23" t="s">
        <v>2</v>
      </c>
      <c r="D109" s="424"/>
      <c r="E109" s="423" t="s">
        <v>20</v>
      </c>
      <c r="F109" s="424"/>
      <c r="G109" s="423" t="s">
        <v>21</v>
      </c>
      <c r="H109" s="424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5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5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3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3">
      <c r="B116" s="425" t="s">
        <v>8</v>
      </c>
      <c r="C116" s="426"/>
      <c r="D116" s="426"/>
      <c r="E116" s="426"/>
      <c r="F116" s="426"/>
      <c r="G116" s="426"/>
      <c r="H116" s="426"/>
      <c r="I116" s="426"/>
      <c r="J116" s="426"/>
      <c r="K116" s="427"/>
      <c r="L116" s="208"/>
      <c r="M116" s="208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5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37</v>
      </c>
      <c r="G118" s="196" t="str">
        <f>G20</f>
        <v>LANDET KVANTUM T.O.M UKE 37</v>
      </c>
      <c r="H118" s="196" t="str">
        <f>I20</f>
        <v>RESTKVOTER</v>
      </c>
      <c r="I118" s="197" t="str">
        <f>J20</f>
        <v>LANDET KVANTUM T.O.M. UKE 37 2016</v>
      </c>
      <c r="J118" s="4"/>
      <c r="K118" s="1"/>
      <c r="L118" s="4"/>
      <c r="M118" s="4"/>
    </row>
    <row r="119" spans="2:13" s="71" customFormat="1" ht="14.1" customHeight="1" x14ac:dyDescent="0.3">
      <c r="B119" s="9"/>
      <c r="C119" s="265" t="s">
        <v>16</v>
      </c>
      <c r="D119" s="238">
        <f>D120+D121+D122</f>
        <v>48557</v>
      </c>
      <c r="E119" s="384">
        <f>E120+E121+E122</f>
        <v>49595</v>
      </c>
      <c r="F119" s="238">
        <f>F120+F121+F122</f>
        <v>1313.4776999999999</v>
      </c>
      <c r="G119" s="238">
        <f>G120+G121+G122</f>
        <v>31060.730600000003</v>
      </c>
      <c r="H119" s="358">
        <f>E119-G119</f>
        <v>18534.269399999997</v>
      </c>
      <c r="I119" s="361">
        <f>I120+I121+I122</f>
        <v>26963.756700000002</v>
      </c>
      <c r="J119" s="158"/>
      <c r="K119" s="129"/>
      <c r="L119" s="158"/>
      <c r="M119" s="158"/>
    </row>
    <row r="120" spans="2:13" ht="14.1" customHeight="1" x14ac:dyDescent="0.3">
      <c r="B120" s="9"/>
      <c r="C120" s="266" t="s">
        <v>12</v>
      </c>
      <c r="D120" s="250">
        <v>38846</v>
      </c>
      <c r="E120" s="389">
        <v>39955</v>
      </c>
      <c r="F120" s="250">
        <v>1313.4776999999999</v>
      </c>
      <c r="G120" s="250">
        <v>27121.959200000001</v>
      </c>
      <c r="H120" s="362">
        <f t="shared" ref="H120:H126" si="7">E120-G120</f>
        <v>12833.040799999999</v>
      </c>
      <c r="I120" s="363">
        <v>22810.505700000002</v>
      </c>
      <c r="J120" s="158"/>
      <c r="K120" s="129"/>
      <c r="L120" s="158"/>
      <c r="M120" s="158"/>
    </row>
    <row r="121" spans="2:13" ht="14.1" customHeight="1" x14ac:dyDescent="0.3">
      <c r="B121" s="9"/>
      <c r="C121" s="266" t="s">
        <v>11</v>
      </c>
      <c r="D121" s="250">
        <v>9211</v>
      </c>
      <c r="E121" s="389">
        <v>9140</v>
      </c>
      <c r="F121" s="250"/>
      <c r="G121" s="250">
        <v>3938.7714000000001</v>
      </c>
      <c r="H121" s="362">
        <f t="shared" si="7"/>
        <v>5201.2286000000004</v>
      </c>
      <c r="I121" s="363">
        <v>4153.2510000000002</v>
      </c>
      <c r="J121" s="158"/>
      <c r="K121" s="129"/>
      <c r="L121" s="158"/>
      <c r="M121" s="158"/>
    </row>
    <row r="122" spans="2:13" ht="15" thickBot="1" x14ac:dyDescent="0.35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5">
      <c r="B123" s="100"/>
      <c r="C123" s="268" t="s">
        <v>41</v>
      </c>
      <c r="D123" s="301">
        <v>32809</v>
      </c>
      <c r="E123" s="236">
        <v>31815</v>
      </c>
      <c r="F123" s="301">
        <v>34.395000000000003</v>
      </c>
      <c r="G123" s="301">
        <v>31121.710999999999</v>
      </c>
      <c r="H123" s="304">
        <f t="shared" si="7"/>
        <v>693.28900000000067</v>
      </c>
      <c r="I123" s="306">
        <v>26652.296600000001</v>
      </c>
      <c r="J123" s="101"/>
      <c r="K123" s="129"/>
      <c r="L123" s="158"/>
      <c r="M123" s="158"/>
    </row>
    <row r="124" spans="2:13" s="71" customFormat="1" ht="14.25" customHeight="1" thickBot="1" x14ac:dyDescent="0.35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767.70639999999992</v>
      </c>
      <c r="G124" s="231">
        <f>G133+G130+G125</f>
        <v>33819.052199999998</v>
      </c>
      <c r="H124" s="366">
        <f t="shared" si="7"/>
        <v>17608.947800000002</v>
      </c>
      <c r="I124" s="367">
        <f>I125+I130+I133</f>
        <v>38719.196499999998</v>
      </c>
      <c r="J124" s="119"/>
      <c r="K124" s="129"/>
      <c r="L124" s="158"/>
      <c r="M124" s="158"/>
    </row>
    <row r="125" spans="2:13" ht="15.75" customHeight="1" x14ac:dyDescent="0.3">
      <c r="B125" s="2"/>
      <c r="C125" s="270" t="s">
        <v>64</v>
      </c>
      <c r="D125" s="394">
        <f>D126+D127+D128+D129</f>
        <v>38234</v>
      </c>
      <c r="E125" s="391">
        <f>E126+E127+E128+E129</f>
        <v>38250</v>
      </c>
      <c r="F125" s="394">
        <f>F126+F127+F128+F129</f>
        <v>596.54049999999995</v>
      </c>
      <c r="G125" s="394">
        <f>G126+G127+G129+G128</f>
        <v>25869.167399999998</v>
      </c>
      <c r="H125" s="368">
        <f t="shared" si="7"/>
        <v>12380.832600000002</v>
      </c>
      <c r="I125" s="369">
        <f>I126+I127+I128+I129</f>
        <v>29965.5887</v>
      </c>
      <c r="J125" s="4"/>
      <c r="K125" s="129"/>
      <c r="L125" s="158"/>
      <c r="M125" s="158"/>
    </row>
    <row r="126" spans="2:13" s="22" customFormat="1" ht="14.1" customHeight="1" x14ac:dyDescent="0.3">
      <c r="B126" s="45"/>
      <c r="C126" s="271" t="s">
        <v>22</v>
      </c>
      <c r="D126" s="246">
        <v>10943</v>
      </c>
      <c r="E126" s="235">
        <v>12070</v>
      </c>
      <c r="F126" s="246">
        <v>196.28489999999999</v>
      </c>
      <c r="G126" s="246">
        <v>4515.0452999999998</v>
      </c>
      <c r="H126" s="370">
        <f t="shared" si="7"/>
        <v>7554.9547000000002</v>
      </c>
      <c r="I126" s="371">
        <v>5068.8635000000004</v>
      </c>
      <c r="J126" s="46"/>
      <c r="K126" s="129"/>
      <c r="L126" s="158"/>
      <c r="M126" s="158"/>
    </row>
    <row r="127" spans="2:13" s="22" customFormat="1" ht="14.1" customHeight="1" x14ac:dyDescent="0.3">
      <c r="B127" s="131"/>
      <c r="C127" s="271" t="s">
        <v>23</v>
      </c>
      <c r="D127" s="246">
        <v>10198</v>
      </c>
      <c r="E127" s="235">
        <v>10860</v>
      </c>
      <c r="F127" s="246">
        <v>125.929</v>
      </c>
      <c r="G127" s="246">
        <v>6485.1172999999999</v>
      </c>
      <c r="H127" s="370">
        <f>E127-G127</f>
        <v>4374.8827000000001</v>
      </c>
      <c r="I127" s="371">
        <v>7679.4267</v>
      </c>
      <c r="J127" s="137"/>
      <c r="K127" s="129"/>
      <c r="L127" s="158"/>
      <c r="M127" s="158"/>
    </row>
    <row r="128" spans="2:13" s="22" customFormat="1" ht="14.1" customHeight="1" x14ac:dyDescent="0.3">
      <c r="B128" s="131"/>
      <c r="C128" s="271" t="s">
        <v>24</v>
      </c>
      <c r="D128" s="246">
        <v>9687</v>
      </c>
      <c r="E128" s="235">
        <v>9306</v>
      </c>
      <c r="F128" s="246">
        <v>203.69220000000001</v>
      </c>
      <c r="G128" s="246">
        <v>7482.9933000000001</v>
      </c>
      <c r="H128" s="370">
        <f t="shared" ref="H128:H134" si="8">E128-G128</f>
        <v>1823.0066999999999</v>
      </c>
      <c r="I128" s="371">
        <v>8441.6833000000006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1" t="s">
        <v>25</v>
      </c>
      <c r="D129" s="246">
        <v>7406</v>
      </c>
      <c r="E129" s="235">
        <v>6014</v>
      </c>
      <c r="F129" s="246">
        <v>70.634399999999999</v>
      </c>
      <c r="G129" s="246">
        <v>7386.0114999999996</v>
      </c>
      <c r="H129" s="370">
        <f t="shared" si="8"/>
        <v>-1372.0114999999996</v>
      </c>
      <c r="I129" s="371">
        <v>8775.6152000000002</v>
      </c>
      <c r="J129" s="137"/>
      <c r="K129" s="129"/>
      <c r="L129" s="158"/>
      <c r="M129" s="158"/>
    </row>
    <row r="130" spans="2:13" s="23" customFormat="1" ht="14.1" customHeight="1" x14ac:dyDescent="0.3">
      <c r="B130" s="20"/>
      <c r="C130" s="272" t="s">
        <v>18</v>
      </c>
      <c r="D130" s="239">
        <f>D131+D132</f>
        <v>5486</v>
      </c>
      <c r="E130" s="392">
        <f>E131+E132</f>
        <v>6070</v>
      </c>
      <c r="F130" s="239"/>
      <c r="G130" s="239">
        <v>3708.2541999999999</v>
      </c>
      <c r="H130" s="372">
        <f t="shared" si="8"/>
        <v>2361.7458000000001</v>
      </c>
      <c r="I130" s="373">
        <v>3877.6152000000002</v>
      </c>
      <c r="J130" s="39"/>
      <c r="K130" s="129"/>
      <c r="L130" s="158"/>
      <c r="M130" s="158"/>
    </row>
    <row r="131" spans="2:13" ht="14.1" customHeight="1" x14ac:dyDescent="0.3">
      <c r="B131" s="9"/>
      <c r="C131" s="271" t="s">
        <v>43</v>
      </c>
      <c r="D131" s="246">
        <v>4986</v>
      </c>
      <c r="E131" s="235">
        <v>5570</v>
      </c>
      <c r="F131" s="246"/>
      <c r="G131" s="246">
        <v>3653.3818999999999</v>
      </c>
      <c r="H131" s="370">
        <f t="shared" si="8"/>
        <v>1916.6181000000001</v>
      </c>
      <c r="I131" s="371">
        <v>3765.7669000000001</v>
      </c>
      <c r="J131" s="119"/>
      <c r="K131" s="129"/>
      <c r="L131" s="158"/>
      <c r="M131" s="158"/>
    </row>
    <row r="132" spans="2:13" ht="14.1" customHeight="1" x14ac:dyDescent="0.3">
      <c r="B132" s="20"/>
      <c r="C132" s="271" t="s">
        <v>44</v>
      </c>
      <c r="D132" s="246">
        <v>500</v>
      </c>
      <c r="E132" s="235">
        <v>500</v>
      </c>
      <c r="F132" s="246"/>
      <c r="G132" s="246">
        <f>G130-G131</f>
        <v>54.872299999999996</v>
      </c>
      <c r="H132" s="370">
        <f t="shared" si="8"/>
        <v>445.1277</v>
      </c>
      <c r="I132" s="371">
        <f>I130-I131</f>
        <v>111.84830000000011</v>
      </c>
      <c r="J132" s="39"/>
      <c r="K132" s="129"/>
      <c r="L132" s="158"/>
      <c r="M132" s="158"/>
    </row>
    <row r="133" spans="2:13" ht="15" thickBot="1" x14ac:dyDescent="0.35">
      <c r="B133" s="9"/>
      <c r="C133" s="273" t="s">
        <v>63</v>
      </c>
      <c r="D133" s="263">
        <v>6982</v>
      </c>
      <c r="E133" s="393">
        <v>7108</v>
      </c>
      <c r="F133" s="263">
        <v>171.16589999999999</v>
      </c>
      <c r="G133" s="263">
        <v>4241.6306000000004</v>
      </c>
      <c r="H133" s="374">
        <f t="shared" si="8"/>
        <v>2866.3693999999996</v>
      </c>
      <c r="I133" s="375">
        <v>4875.9925999999996</v>
      </c>
      <c r="J133" s="119"/>
      <c r="K133" s="129"/>
      <c r="L133" s="158"/>
      <c r="M133" s="158"/>
    </row>
    <row r="134" spans="2:13" s="71" customFormat="1" ht="15" thickBot="1" x14ac:dyDescent="0.35">
      <c r="B134" s="9"/>
      <c r="C134" s="269" t="s">
        <v>13</v>
      </c>
      <c r="D134" s="231">
        <v>132</v>
      </c>
      <c r="E134" s="236">
        <v>132</v>
      </c>
      <c r="F134" s="231"/>
      <c r="G134" s="231">
        <v>5.1165000000000003</v>
      </c>
      <c r="H134" s="395">
        <f t="shared" si="8"/>
        <v>126.8835</v>
      </c>
      <c r="I134" s="396">
        <v>5.2873999999999999</v>
      </c>
      <c r="J134" s="119"/>
      <c r="K134" s="129"/>
      <c r="L134" s="158"/>
      <c r="M134" s="158"/>
    </row>
    <row r="135" spans="2:13" s="71" customFormat="1" ht="16.8" thickBot="1" x14ac:dyDescent="0.35">
      <c r="B135" s="9"/>
      <c r="C135" s="274" t="s">
        <v>71</v>
      </c>
      <c r="D135" s="302">
        <v>2000</v>
      </c>
      <c r="E135" s="305">
        <v>2000</v>
      </c>
      <c r="F135" s="302">
        <v>13.6264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" thickBot="1" x14ac:dyDescent="0.35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" thickBot="1" x14ac:dyDescent="0.35">
      <c r="B137" s="9"/>
      <c r="C137" s="222" t="s">
        <v>14</v>
      </c>
      <c r="D137" s="229"/>
      <c r="E137" s="240"/>
      <c r="F137" s="229">
        <v>1</v>
      </c>
      <c r="G137" s="229">
        <v>330</v>
      </c>
      <c r="H137" s="240">
        <f>E137-G137</f>
        <v>-330</v>
      </c>
      <c r="I137" s="303">
        <v>391</v>
      </c>
      <c r="J137" s="119"/>
      <c r="K137" s="129"/>
      <c r="L137" s="158"/>
      <c r="M137" s="158"/>
    </row>
    <row r="138" spans="2:13" s="3" customFormat="1" ht="16.2" thickBot="1" x14ac:dyDescent="0.35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2130.2055</v>
      </c>
      <c r="G138" s="188">
        <f>G119+G123+G124+G134+G135+G136+G137</f>
        <v>98505.890299999999</v>
      </c>
      <c r="H138" s="203">
        <f>E138-G138</f>
        <v>36714.109700000001</v>
      </c>
      <c r="I138" s="200">
        <f>I119+I123+I124+I134+I135+I136+I137</f>
        <v>94901.764199999991</v>
      </c>
      <c r="J138" s="174"/>
      <c r="K138" s="129"/>
      <c r="L138" s="158"/>
      <c r="M138" s="158"/>
    </row>
    <row r="139" spans="2:13" s="3" customFormat="1" ht="14.25" customHeight="1" x14ac:dyDescent="0.3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3">
      <c r="B140" s="2"/>
      <c r="C140" s="205" t="s">
        <v>113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3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5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3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4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5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5">
      <c r="B148" s="120"/>
      <c r="C148" s="415" t="s">
        <v>2</v>
      </c>
      <c r="D148" s="416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3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5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2" thickBot="1" x14ac:dyDescent="0.35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3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3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5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" thickBot="1" x14ac:dyDescent="0.35">
      <c r="B157" s="120"/>
      <c r="C157" s="107" t="s">
        <v>19</v>
      </c>
      <c r="D157" s="114" t="s">
        <v>20</v>
      </c>
      <c r="E157" s="70" t="str">
        <f>F20</f>
        <v>LANDET KVANTUM UKE 37</v>
      </c>
      <c r="F157" s="70" t="str">
        <f>G20</f>
        <v>LANDET KVANTUM T.O.M UKE 37</v>
      </c>
      <c r="G157" s="70" t="str">
        <f>I20</f>
        <v>RESTKVOTER</v>
      </c>
      <c r="H157" s="93" t="str">
        <f>J20</f>
        <v>LANDET KVANTUM T.O.M. UKE 37 2016</v>
      </c>
      <c r="I157" s="119"/>
      <c r="J157" s="119"/>
      <c r="K157" s="121"/>
      <c r="L157" s="119"/>
      <c r="M157" s="119"/>
    </row>
    <row r="158" spans="2:13" ht="15" customHeight="1" thickBot="1" x14ac:dyDescent="0.35">
      <c r="B158" s="120"/>
      <c r="C158" s="112" t="s">
        <v>5</v>
      </c>
      <c r="D158" s="185">
        <v>17477</v>
      </c>
      <c r="E158" s="185">
        <v>8.2169000000000008</v>
      </c>
      <c r="F158" s="185">
        <v>14026.224200000001</v>
      </c>
      <c r="G158" s="185">
        <f>D158-F158</f>
        <v>3450.7757999999994</v>
      </c>
      <c r="H158" s="223">
        <v>16005.3986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5" t="s">
        <v>44</v>
      </c>
      <c r="D159" s="185">
        <v>100</v>
      </c>
      <c r="E159" s="185"/>
      <c r="F159" s="185">
        <v>5.6186999999999996</v>
      </c>
      <c r="G159" s="185">
        <f>D159-F159</f>
        <v>94.381299999999996</v>
      </c>
      <c r="H159" s="223">
        <v>19.410499999999999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5">
      <c r="A161" s="119"/>
      <c r="B161" s="120"/>
      <c r="C161" s="113" t="s">
        <v>55</v>
      </c>
      <c r="D161" s="187">
        <f>SUM(D158:D160)</f>
        <v>17600</v>
      </c>
      <c r="E161" s="187">
        <f>SUM(E158:E160)</f>
        <v>8.2169000000000008</v>
      </c>
      <c r="F161" s="187">
        <f>SUM(F158:F160)</f>
        <v>14031.842900000001</v>
      </c>
      <c r="G161" s="187">
        <f>D161-F161</f>
        <v>3568.1570999999985</v>
      </c>
      <c r="H161" s="210">
        <f>SUM(H158:H160)</f>
        <v>16024.8091</v>
      </c>
      <c r="I161" s="119"/>
      <c r="J161" s="119"/>
      <c r="K161" s="121"/>
      <c r="L161" s="119"/>
      <c r="M161" s="119"/>
    </row>
    <row r="162" spans="1:13" ht="21" customHeight="1" thickBot="1" x14ac:dyDescent="0.35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4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3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2"/>
      <c r="M164" s="192"/>
    </row>
    <row r="165" spans="1:13" ht="6" customHeight="1" thickBot="1" x14ac:dyDescent="0.35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5">
      <c r="B166" s="29"/>
      <c r="C166" s="415" t="s">
        <v>2</v>
      </c>
      <c r="D166" s="416"/>
      <c r="E166" s="415" t="s">
        <v>56</v>
      </c>
      <c r="F166" s="416"/>
      <c r="G166" s="415" t="s">
        <v>57</v>
      </c>
      <c r="H166" s="416"/>
      <c r="I166" s="84"/>
      <c r="J166" s="84"/>
      <c r="K166" s="30"/>
      <c r="L166" s="144"/>
      <c r="M166" s="144"/>
    </row>
    <row r="167" spans="1:13" ht="14.25" customHeight="1" x14ac:dyDescent="0.3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3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5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" customHeight="1" x14ac:dyDescent="0.3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" customHeight="1" x14ac:dyDescent="0.3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5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3">
      <c r="B175" s="417" t="s">
        <v>8</v>
      </c>
      <c r="C175" s="418"/>
      <c r="D175" s="418"/>
      <c r="E175" s="418"/>
      <c r="F175" s="418"/>
      <c r="G175" s="418"/>
      <c r="H175" s="418"/>
      <c r="I175" s="418"/>
      <c r="J175" s="418"/>
      <c r="K175" s="419"/>
      <c r="L175" s="192"/>
      <c r="M175" s="192"/>
    </row>
    <row r="176" spans="1:13" ht="4.5" customHeight="1" thickBot="1" x14ac:dyDescent="0.35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7.4" thickBot="1" x14ac:dyDescent="0.35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37</v>
      </c>
      <c r="G177" s="70" t="str">
        <f>G20</f>
        <v>LANDET KVANTUM T.O.M UKE 37</v>
      </c>
      <c r="H177" s="70" t="str">
        <f>I20</f>
        <v>RESTKVOTER</v>
      </c>
      <c r="I177" s="93" t="str">
        <f>J20</f>
        <v>LANDET KVANTUM T.O.M. UKE 37 2016</v>
      </c>
      <c r="J177" s="144"/>
      <c r="K177" s="30"/>
      <c r="L177" s="144"/>
      <c r="M177" s="144"/>
    </row>
    <row r="178" spans="1:13" ht="14.1" customHeight="1" x14ac:dyDescent="0.3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117.794</v>
      </c>
      <c r="G178" s="232">
        <f t="shared" si="10"/>
        <v>37786.774899999997</v>
      </c>
      <c r="H178" s="312">
        <f t="shared" si="10"/>
        <v>2093.2250999999997</v>
      </c>
      <c r="I178" s="317">
        <f>I179+I180+I181+I182</f>
        <v>21808.795099999999</v>
      </c>
      <c r="J178" s="81"/>
      <c r="K178" s="58"/>
      <c r="L178" s="194"/>
      <c r="M178" s="194"/>
    </row>
    <row r="179" spans="1:13" ht="14.1" customHeight="1" x14ac:dyDescent="0.3">
      <c r="B179" s="50"/>
      <c r="C179" s="300" t="s">
        <v>107</v>
      </c>
      <c r="D179" s="294">
        <v>24096</v>
      </c>
      <c r="E179" s="310">
        <v>25535</v>
      </c>
      <c r="F179" s="294"/>
      <c r="G179" s="294">
        <v>30358.2304</v>
      </c>
      <c r="H179" s="310">
        <f>E179-G179</f>
        <v>-4823.2304000000004</v>
      </c>
      <c r="I179" s="315">
        <v>14145.0856</v>
      </c>
      <c r="J179" s="81"/>
      <c r="K179" s="58"/>
      <c r="L179" s="194"/>
      <c r="M179" s="194"/>
    </row>
    <row r="180" spans="1:13" ht="14.1" customHeight="1" x14ac:dyDescent="0.3">
      <c r="B180" s="50"/>
      <c r="C180" s="109" t="s">
        <v>11</v>
      </c>
      <c r="D180" s="294">
        <v>6272</v>
      </c>
      <c r="E180" s="310">
        <v>6646</v>
      </c>
      <c r="F180" s="294"/>
      <c r="G180" s="294">
        <v>2382.7757000000001</v>
      </c>
      <c r="H180" s="310">
        <f t="shared" ref="H180:H182" si="11">E180-G180</f>
        <v>4263.2242999999999</v>
      </c>
      <c r="I180" s="315">
        <v>1640.9031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50</v>
      </c>
      <c r="D181" s="294">
        <v>1758</v>
      </c>
      <c r="E181" s="310">
        <v>1794</v>
      </c>
      <c r="F181" s="294">
        <v>27.5322</v>
      </c>
      <c r="G181" s="294">
        <v>1557.3364999999999</v>
      </c>
      <c r="H181" s="310">
        <f t="shared" si="11"/>
        <v>236.66350000000011</v>
      </c>
      <c r="I181" s="315">
        <v>2455.8968</v>
      </c>
      <c r="J181" s="81"/>
      <c r="K181" s="58"/>
      <c r="L181" s="194"/>
      <c r="M181" s="194"/>
    </row>
    <row r="182" spans="1:13" ht="14.1" customHeight="1" thickBot="1" x14ac:dyDescent="0.35">
      <c r="B182" s="50"/>
      <c r="C182" s="408" t="s">
        <v>49</v>
      </c>
      <c r="D182" s="409">
        <v>5883</v>
      </c>
      <c r="E182" s="410">
        <v>5905</v>
      </c>
      <c r="F182" s="409">
        <v>90.261799999999994</v>
      </c>
      <c r="G182" s="409">
        <v>3488.4322999999999</v>
      </c>
      <c r="H182" s="410">
        <f t="shared" si="11"/>
        <v>2416.5677000000001</v>
      </c>
      <c r="I182" s="411">
        <v>3566.9096</v>
      </c>
      <c r="J182" s="81"/>
      <c r="K182" s="58"/>
      <c r="L182" s="194"/>
      <c r="M182" s="194"/>
    </row>
    <row r="183" spans="1:13" ht="14.1" customHeight="1" thickBot="1" x14ac:dyDescent="0.35">
      <c r="B183" s="50"/>
      <c r="C183" s="112" t="s">
        <v>41</v>
      </c>
      <c r="D183" s="295">
        <v>5500</v>
      </c>
      <c r="E183" s="314">
        <v>5500</v>
      </c>
      <c r="F183" s="295">
        <v>0.122</v>
      </c>
      <c r="G183" s="295">
        <v>2604.9866000000002</v>
      </c>
      <c r="H183" s="314">
        <f>E183-G183</f>
        <v>2895.0133999999998</v>
      </c>
      <c r="I183" s="319">
        <v>2284.8760000000002</v>
      </c>
      <c r="J183" s="81"/>
      <c r="K183" s="58"/>
      <c r="L183" s="194"/>
      <c r="M183" s="194"/>
    </row>
    <row r="184" spans="1:13" ht="14.1" customHeight="1" x14ac:dyDescent="0.3">
      <c r="B184" s="50"/>
      <c r="C184" s="108" t="s">
        <v>17</v>
      </c>
      <c r="D184" s="232">
        <v>8000</v>
      </c>
      <c r="E184" s="312">
        <v>8000</v>
      </c>
      <c r="F184" s="232">
        <f>F185+F186</f>
        <v>35.125100000000003</v>
      </c>
      <c r="G184" s="232">
        <f>G185+G186</f>
        <v>4252.4180999999999</v>
      </c>
      <c r="H184" s="312">
        <f>E184-G184</f>
        <v>3747.5819000000001</v>
      </c>
      <c r="I184" s="317">
        <f>I185+I186</f>
        <v>2547.9494999999997</v>
      </c>
      <c r="J184" s="81"/>
      <c r="K184" s="58"/>
      <c r="L184" s="194"/>
      <c r="M184" s="194"/>
    </row>
    <row r="185" spans="1:13" ht="14.1" customHeight="1" x14ac:dyDescent="0.3">
      <c r="B185" s="50"/>
      <c r="C185" s="109" t="s">
        <v>32</v>
      </c>
      <c r="D185" s="294"/>
      <c r="E185" s="310"/>
      <c r="F185" s="294">
        <v>16.788699999999999</v>
      </c>
      <c r="G185" s="294">
        <v>1636.4607000000001</v>
      </c>
      <c r="H185" s="310"/>
      <c r="I185" s="315">
        <v>1043.6086</v>
      </c>
      <c r="J185" s="81"/>
      <c r="K185" s="58"/>
      <c r="L185" s="194"/>
      <c r="M185" s="194"/>
    </row>
    <row r="186" spans="1:13" ht="14.1" customHeight="1" thickBot="1" x14ac:dyDescent="0.35">
      <c r="B186" s="50"/>
      <c r="C186" s="111" t="s">
        <v>51</v>
      </c>
      <c r="D186" s="234"/>
      <c r="E186" s="313"/>
      <c r="F186" s="234">
        <v>18.336400000000001</v>
      </c>
      <c r="G186" s="234">
        <v>2615.9573999999998</v>
      </c>
      <c r="H186" s="313"/>
      <c r="I186" s="318">
        <v>1504.3408999999999</v>
      </c>
      <c r="J186" s="84"/>
      <c r="K186" s="58"/>
      <c r="L186" s="194"/>
      <c r="M186" s="194"/>
    </row>
    <row r="187" spans="1:13" ht="14.1" customHeight="1" thickBot="1" x14ac:dyDescent="0.35">
      <c r="B187" s="50"/>
      <c r="C187" s="112" t="s">
        <v>13</v>
      </c>
      <c r="D187" s="295">
        <v>10</v>
      </c>
      <c r="E187" s="314">
        <v>10</v>
      </c>
      <c r="F187" s="295">
        <v>3.7900000000000003E-2</v>
      </c>
      <c r="G187" s="295">
        <v>14.450100000000001</v>
      </c>
      <c r="H187" s="314">
        <f>E187-G187</f>
        <v>-4.4501000000000008</v>
      </c>
      <c r="I187" s="319">
        <v>0.31319999999999998</v>
      </c>
      <c r="J187" s="81"/>
      <c r="K187" s="58"/>
      <c r="L187" s="194"/>
      <c r="M187" s="194"/>
    </row>
    <row r="188" spans="1:13" ht="14.1" customHeight="1" thickBot="1" x14ac:dyDescent="0.35">
      <c r="B188" s="50"/>
      <c r="C188" s="110" t="s">
        <v>52</v>
      </c>
      <c r="D188" s="233"/>
      <c r="E188" s="311"/>
      <c r="F188" s="233">
        <v>7</v>
      </c>
      <c r="G188" s="233">
        <v>37</v>
      </c>
      <c r="H188" s="311">
        <f>D188-G188</f>
        <v>-37</v>
      </c>
      <c r="I188" s="316">
        <v>74</v>
      </c>
      <c r="J188" s="81"/>
      <c r="K188" s="58"/>
      <c r="L188" s="194"/>
      <c r="M188" s="194"/>
    </row>
    <row r="189" spans="1:13" ht="16.2" thickBot="1" x14ac:dyDescent="0.35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160.07900000000001</v>
      </c>
      <c r="G189" s="188">
        <f>G178+G183+G184+G187+G188</f>
        <v>44695.629699999998</v>
      </c>
      <c r="H189" s="203">
        <f>H178+H183+H184+H187+H188</f>
        <v>8694.3703000000005</v>
      </c>
      <c r="I189" s="200">
        <f>I178+I183+I184+I187+I188</f>
        <v>26715.933799999999</v>
      </c>
      <c r="J189" s="179"/>
      <c r="K189" s="58"/>
      <c r="L189" s="194"/>
      <c r="M189" s="194"/>
    </row>
    <row r="190" spans="1:13" ht="14.1" customHeight="1" x14ac:dyDescent="0.3">
      <c r="A190" s="3"/>
      <c r="B190" s="29"/>
      <c r="C190" s="377" t="s">
        <v>108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5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3"/>
    <row r="193" spans="1:13" s="40" customFormat="1" ht="17.100000000000001" customHeight="1" thickBot="1" x14ac:dyDescent="0.35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3">
      <c r="B194" s="420" t="s">
        <v>1</v>
      </c>
      <c r="C194" s="421"/>
      <c r="D194" s="421"/>
      <c r="E194" s="421"/>
      <c r="F194" s="421"/>
      <c r="G194" s="421"/>
      <c r="H194" s="421"/>
      <c r="I194" s="421"/>
      <c r="J194" s="421"/>
      <c r="K194" s="422"/>
      <c r="L194" s="192"/>
      <c r="M194" s="192"/>
    </row>
    <row r="195" spans="1:13" ht="6" customHeight="1" thickBot="1" x14ac:dyDescent="0.35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5">
      <c r="B196" s="73"/>
      <c r="C196" s="415" t="s">
        <v>2</v>
      </c>
      <c r="D196" s="416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3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3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5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3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3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5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3">
      <c r="B204" s="417" t="s">
        <v>8</v>
      </c>
      <c r="C204" s="418"/>
      <c r="D204" s="418"/>
      <c r="E204" s="418"/>
      <c r="F204" s="418"/>
      <c r="G204" s="418"/>
      <c r="H204" s="418"/>
      <c r="I204" s="418"/>
      <c r="J204" s="418"/>
      <c r="K204" s="419"/>
      <c r="L204" s="192"/>
      <c r="M204" s="192"/>
    </row>
    <row r="205" spans="1:13" ht="6" customHeight="1" thickBot="1" x14ac:dyDescent="0.35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5">
      <c r="B206" s="83"/>
      <c r="C206" s="107" t="s">
        <v>19</v>
      </c>
      <c r="D206" s="114" t="s">
        <v>20</v>
      </c>
      <c r="E206" s="70" t="str">
        <f>F20</f>
        <v>LANDET KVANTUM UKE 37</v>
      </c>
      <c r="F206" s="70" t="str">
        <f>G20</f>
        <v>LANDET KVANTUM T.O.M UKE 37</v>
      </c>
      <c r="G206" s="70" t="str">
        <f>I20</f>
        <v>RESTKVOTER</v>
      </c>
      <c r="H206" s="93" t="str">
        <f>J20</f>
        <v>LANDET KVANTUM T.O.M. UKE 37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5">
      <c r="B207" s="95"/>
      <c r="C207" s="112" t="s">
        <v>54</v>
      </c>
      <c r="D207" s="185"/>
      <c r="E207" s="185">
        <v>7.8198999999999996</v>
      </c>
      <c r="F207" s="185">
        <v>826.66740000000004</v>
      </c>
      <c r="G207" s="185"/>
      <c r="H207" s="223">
        <v>1108.0089</v>
      </c>
      <c r="I207" s="96"/>
      <c r="J207" s="164"/>
      <c r="K207" s="97"/>
      <c r="L207" s="101"/>
      <c r="M207" s="101"/>
    </row>
    <row r="208" spans="1:13" ht="14.1" customHeight="1" thickBot="1" x14ac:dyDescent="0.35">
      <c r="B208" s="83"/>
      <c r="C208" s="115" t="s">
        <v>48</v>
      </c>
      <c r="D208" s="185"/>
      <c r="E208" s="185">
        <v>13.952</v>
      </c>
      <c r="F208" s="185">
        <v>3037.9607000000001</v>
      </c>
      <c r="G208" s="185"/>
      <c r="H208" s="223">
        <v>3276.2359000000001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5">
      <c r="B209" s="95"/>
      <c r="C209" s="110" t="s">
        <v>39</v>
      </c>
      <c r="D209" s="186"/>
      <c r="E209" s="186">
        <v>0.14990000000000001</v>
      </c>
      <c r="F209" s="186">
        <v>7.6959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5">
      <c r="B210" s="90"/>
      <c r="C210" s="110" t="s">
        <v>59</v>
      </c>
      <c r="D210" s="186"/>
      <c r="E210" s="186"/>
      <c r="F210" s="186">
        <v>11.281599999999999</v>
      </c>
      <c r="G210" s="186"/>
      <c r="H210" s="224">
        <v>25.795100000000001</v>
      </c>
      <c r="I210" s="91"/>
      <c r="J210" s="91"/>
      <c r="K210" s="92"/>
      <c r="L210" s="195"/>
      <c r="M210" s="195"/>
    </row>
    <row r="211" spans="2:13" ht="16.2" thickBot="1" x14ac:dyDescent="0.35">
      <c r="B211" s="83"/>
      <c r="C211" s="113" t="s">
        <v>55</v>
      </c>
      <c r="D211" s="187">
        <f>D197</f>
        <v>6285</v>
      </c>
      <c r="E211" s="187">
        <f>SUM(E207:E210)</f>
        <v>21.921799999999998</v>
      </c>
      <c r="F211" s="187">
        <f>SUM(F207:F210)</f>
        <v>3883.6055999999999</v>
      </c>
      <c r="G211" s="187">
        <f>D211-F211</f>
        <v>2401.3944000000001</v>
      </c>
      <c r="H211" s="210">
        <f>H207+H208+H209+H210</f>
        <v>4410.0399000000007</v>
      </c>
      <c r="I211" s="81"/>
      <c r="J211" s="81"/>
      <c r="K211" s="72"/>
      <c r="L211" s="119"/>
      <c r="M211" s="119"/>
    </row>
    <row r="212" spans="2:13" s="71" customFormat="1" ht="9" customHeight="1" x14ac:dyDescent="0.3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5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3"/>
    <row r="215" spans="2:13" ht="14.1" hidden="1" customHeight="1" x14ac:dyDescent="0.3"/>
    <row r="216" spans="2:13" ht="14.1" hidden="1" customHeight="1" x14ac:dyDescent="0.3"/>
    <row r="217" spans="2:13" ht="14.1" hidden="1" customHeight="1" x14ac:dyDescent="0.3">
      <c r="G217" s="65"/>
    </row>
    <row r="218" spans="2:13" ht="14.1" hidden="1" customHeight="1" x14ac:dyDescent="0.3">
      <c r="F218" s="65"/>
    </row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37
&amp;"-,Normal"&amp;11(iht. motatte landings- og sluttsedler fra fiskesalgslagene; alle tallstørrelser i hele tonn)&amp;R19.09.2017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UKE_37_2017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2017-09-05T09:10:39Z</cp:lastPrinted>
  <dcterms:created xsi:type="dcterms:W3CDTF">2011-07-06T12:13:20Z</dcterms:created>
  <dcterms:modified xsi:type="dcterms:W3CDTF">2017-09-19T06:40:16Z</dcterms:modified>
</cp:coreProperties>
</file>