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42_2016" sheetId="1" r:id="rId1"/>
  </sheets>
  <definedNames>
    <definedName name="Z_14D440E4_F18A_4F78_9989_38C1B133222D_.wvu.Cols" localSheetId="0" hidden="1">UKE_42_2016!#REF!</definedName>
    <definedName name="Z_14D440E4_F18A_4F78_9989_38C1B133222D_.wvu.PrintArea" localSheetId="0" hidden="1">UKE_42_2016!$B$1:$M$213</definedName>
    <definedName name="Z_14D440E4_F18A_4F78_9989_38C1B133222D_.wvu.Rows" localSheetId="0" hidden="1">UKE_42_2016!$325:$1048576,UKE_42_2016!$214:$324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7" i="1" l="1"/>
  <c r="F177" i="1"/>
  <c r="H66" i="1" l="1"/>
  <c r="G33" i="1" l="1"/>
  <c r="F33" i="1"/>
  <c r="G34" i="1" l="1"/>
  <c r="F32" i="1" l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96" i="1"/>
  <c r="E95" i="1"/>
  <c r="E93" i="1"/>
  <c r="E92" i="1"/>
  <c r="E91" i="1"/>
  <c r="E90" i="1"/>
  <c r="E86" i="1"/>
  <c r="E33" i="1"/>
  <c r="E31" i="1"/>
  <c r="E30" i="1"/>
  <c r="E29" i="1"/>
  <c r="E28" i="1"/>
  <c r="E27" i="1"/>
  <c r="E26" i="1"/>
  <c r="E22" i="1"/>
  <c r="I24" i="1" l="1"/>
  <c r="I40" i="1" s="1"/>
  <c r="E210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F210" i="1" l="1"/>
  <c r="E185" i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<sst xmlns="http://schemas.openxmlformats.org/spreadsheetml/2006/main" count="227" uniqueCount="112">
  <si>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</si>
  <si>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</si>
  <si>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</si>
  <si>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</si>
  <si>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</si>
  <si>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</si>
  <si>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</si>
  <si>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</si>
  <si>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</si>
  <si>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</si>
  <si>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</si>
  <si>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</si>
  <si>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</si>
  <si>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</si>
  <si>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</si>
  <si>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</si>
  <si>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</si>
  <si>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</si>
  <si>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</si>
  <si>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</si>
  <si>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</si>
  <si>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</si>
  <si>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</si>
  <si>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</si>
  <si>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</si>
  <si>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</si>
  <si>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</si>
  <si>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</si>
  <si>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</si>
  <si>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</si>
  <si>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</si>
  <si>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</si>
  <si>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</si>
  <si>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</si>
  <si>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</si>
  <si>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</si>
  <si>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</si>
  <si>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</si>
  <si>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</si>
  <si>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</si>
  <si>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</si>
  <si>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</si>
  <si>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</si>
  <si>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</si>
  <si>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</si>
  <si>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</si>
  <si>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</si>
  <si>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</si>
  <si>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</si>
  <si>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</si>
  <si>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</si>
  <si>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</si>
  <si>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</si>
  <si>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</si>
  <si>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</si>
  <si>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</si>
  <si>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</si>
  <si>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</si>
  <si>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</si>
  <si>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</si>
  <si>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</si>
  <si>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</si>
  <si>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</si>
  <si>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</si>
  <si>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</si>
  <si>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</si>
  <si>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</si>
  <si>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</si>
  <si>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</si>
  <si>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</si>
  <si>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</si>
  <si>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</si>
  <si>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</si>
  <si>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</si>
  <si>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</si>
  <si>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</si>
  <si>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</si>
  <si>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</si>
  <si>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</si>
  <si>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</si>
  <si>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</si>
  <si>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</si>
  <si>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</si>
  <si>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</si>
  <si>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</si>
  <si>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</si>
  <si>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</si>
  <si>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</si>
  <si>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</si>
  <si>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</si>
  <si>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</si>
  <si>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</si>
  <si>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</si>
  <si>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</si>
  <si>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</si>
  <si>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</si>
  <si>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</si>
  <si>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</si>
  <si>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</si>
  <si>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</si>
  <si>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</si>
  <si>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</si>
  <si>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</si>
  <si>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</si>
  <si>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</si>
  <si>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</si>
  <si>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t>LANDET KVANTUM UKE 42</t>
  </si>
  <si>
    <t>LANDET KVANTUM T.O.M UKE 42</t>
  </si>
  <si>
    <t>LANDET KVANTUM T.O.M. UKE 42 2015</t>
  </si>
  <si>
    <r>
      <t xml:space="preserve">3 </t>
    </r>
    <r>
      <rPr>
        <sz val="9"/>
        <color theme="1"/>
        <rFont val="Calibri"/>
        <family val="2"/>
      </rPr>
      <t>Registrert rekreasjonsfiske utgjør 1120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</si>
  <si>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482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</si>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</sst>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85" zoomScaleNormal="115" zoomScalePageLayoutView="85" workbookViewId="0">
      <selection activeCell="E15" sqref="E15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92" t="s">
        <v>85</v>
      </c>
      <c r="C2" s="393"/>
      <c r="D2" s="393"/>
      <c r="E2" s="393"/>
      <c r="F2" s="393"/>
      <c r="G2" s="393"/>
      <c r="H2" s="393"/>
      <c r="I2" s="393"/>
      <c r="J2" s="393"/>
      <c r="K2" s="394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95"/>
      <c r="C7" s="396"/>
      <c r="D7" s="396"/>
      <c r="E7" s="396"/>
      <c r="F7" s="396"/>
      <c r="G7" s="396"/>
      <c r="H7" s="396"/>
      <c r="I7" s="396"/>
      <c r="J7" s="396"/>
      <c r="K7" s="39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98" t="s">
        <v>2</v>
      </c>
      <c r="D9" s="399"/>
      <c r="E9" s="398" t="s">
        <v>20</v>
      </c>
      <c r="F9" s="399"/>
      <c r="G9" s="398" t="s">
        <v>21</v>
      </c>
      <c r="H9" s="399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0" t="s">
        <v>8</v>
      </c>
      <c r="C18" s="401"/>
      <c r="D18" s="401"/>
      <c r="E18" s="401"/>
      <c r="F18" s="401"/>
      <c r="G18" s="401"/>
      <c r="H18" s="401"/>
      <c r="I18" s="401"/>
      <c r="J18" s="401"/>
      <c r="K18" s="402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106</v>
      </c>
      <c r="G20" s="207" t="s">
        <v>107</v>
      </c>
      <c r="H20" s="207" t="s">
        <v>97</v>
      </c>
      <c r="I20" s="207" t="s">
        <v>74</v>
      </c>
      <c r="J20" s="208" t="s">
        <v>108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133880</v>
      </c>
      <c r="F21" s="361">
        <f>F23+F22</f>
        <v>2340.6807999999996</v>
      </c>
      <c r="G21" s="361">
        <f>G22+G23</f>
        <v>96628.813900000008</v>
      </c>
      <c r="H21" s="361"/>
      <c r="I21" s="361">
        <f>I23+I22</f>
        <v>37251.186099999999</v>
      </c>
      <c r="J21" s="383">
        <f>J23+J22</f>
        <v>87082.974099999992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f>D22+1122-170</f>
        <v>133130</v>
      </c>
      <c r="F22" s="363">
        <v>2338.0497999999998</v>
      </c>
      <c r="G22" s="363">
        <v>95703.241800000003</v>
      </c>
      <c r="H22" s="363"/>
      <c r="I22" s="363">
        <f>E22-G22</f>
        <v>37426.758199999997</v>
      </c>
      <c r="J22" s="384">
        <v>85946.438999999998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2.6309999999999998</v>
      </c>
      <c r="G23" s="365">
        <v>925.57209999999998</v>
      </c>
      <c r="H23" s="365"/>
      <c r="I23" s="365">
        <f>E23-G23</f>
        <v>-175.57209999999998</v>
      </c>
      <c r="J23" s="385">
        <v>1136.5351000000001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263310</v>
      </c>
      <c r="F24" s="361">
        <f>F32+F31+F25</f>
        <v>1727.5808999999999</v>
      </c>
      <c r="G24" s="361">
        <f>G25+G31+G32</f>
        <v>235523.33704999997</v>
      </c>
      <c r="H24" s="361"/>
      <c r="I24" s="361">
        <f>I25+I31+I32</f>
        <v>27786.662949999998</v>
      </c>
      <c r="J24" s="383">
        <f>J25+J31+J32</f>
        <v>254216.19545000003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203462</v>
      </c>
      <c r="F25" s="367">
        <f>F26+F27+F28+F29</f>
        <v>753.84619999999995</v>
      </c>
      <c r="G25" s="367">
        <f>G26+G27+G28+G29</f>
        <v>187593.60664999997</v>
      </c>
      <c r="H25" s="367"/>
      <c r="I25" s="367">
        <f>I26+I27+I28+I29+I30</f>
        <v>15868.393349999998</v>
      </c>
      <c r="J25" s="386">
        <f>J26+J27+J28+J29+J30</f>
        <v>206674.30115000001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f>D26-5951-75</f>
        <v>47190</v>
      </c>
      <c r="F26" s="369">
        <v>180.30959999999999</v>
      </c>
      <c r="G26" s="369">
        <v>48576.574999999997</v>
      </c>
      <c r="H26" s="369">
        <v>1598</v>
      </c>
      <c r="I26" s="369">
        <f>E26-G26+H26</f>
        <v>211.42500000000291</v>
      </c>
      <c r="J26" s="387">
        <v>62877.934200000003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f>D27-980-71</f>
        <v>50067</v>
      </c>
      <c r="F27" s="369">
        <v>163.18170000000001</v>
      </c>
      <c r="G27" s="369">
        <v>50581.651100000003</v>
      </c>
      <c r="H27" s="369">
        <v>1973</v>
      </c>
      <c r="I27" s="369">
        <f>E27-G27+H27</f>
        <v>1458.3488999999972</v>
      </c>
      <c r="J27" s="387">
        <v>54713.516300000003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f>D28+2727-74</f>
        <v>55465</v>
      </c>
      <c r="F28" s="369">
        <v>322.3295</v>
      </c>
      <c r="G28" s="369">
        <v>51665.663950000002</v>
      </c>
      <c r="H28" s="369">
        <v>3173</v>
      </c>
      <c r="I28" s="369">
        <f>E28-G28+H28</f>
        <v>6972.3360499999981</v>
      </c>
      <c r="J28" s="387">
        <v>52033.828249999999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f>D29+161-49</f>
        <v>35428</v>
      </c>
      <c r="F29" s="369">
        <v>88.025400000000005</v>
      </c>
      <c r="G29" s="369">
        <v>36769.7166</v>
      </c>
      <c r="H29" s="369">
        <v>2020</v>
      </c>
      <c r="I29" s="369">
        <f>E29-G29+H29</f>
        <v>678.28340000000026</v>
      </c>
      <c r="J29" s="387">
        <v>37049.022400000002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512</v>
      </c>
      <c r="G30" s="369">
        <f>H26+H27+H28+H29</f>
        <v>8764</v>
      </c>
      <c r="H30" s="369"/>
      <c r="I30" s="369">
        <f>E30-G30</f>
        <v>6548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f>D31-113-44</f>
        <v>34415</v>
      </c>
      <c r="F31" s="367">
        <v>907.46010000000001</v>
      </c>
      <c r="G31" s="367">
        <v>20598.418900000001</v>
      </c>
      <c r="H31" s="367"/>
      <c r="I31" s="367">
        <f>E31-G31</f>
        <v>13816.581099999999</v>
      </c>
      <c r="J31" s="386">
        <v>21913.9787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25433</v>
      </c>
      <c r="F32" s="367">
        <f>F33</f>
        <v>66.274600000000007</v>
      </c>
      <c r="G32" s="367">
        <f>G33</f>
        <v>27331.3115</v>
      </c>
      <c r="H32" s="367"/>
      <c r="I32" s="367">
        <f>I33+I34</f>
        <v>-1898.3114999999998</v>
      </c>
      <c r="J32" s="386">
        <f>J33</f>
        <v>25627.9156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f>D33-183-33</f>
        <v>23333</v>
      </c>
      <c r="F33" s="369">
        <f>76.2746-F37</f>
        <v>66.274600000000007</v>
      </c>
      <c r="G33" s="369">
        <f>29782.3115-G37</f>
        <v>27331.3115</v>
      </c>
      <c r="H33" s="369">
        <v>1067</v>
      </c>
      <c r="I33" s="369">
        <f>E33-G33+H33</f>
        <v>-2931.3114999999998</v>
      </c>
      <c r="J33" s="387">
        <v>25627.9156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63</v>
      </c>
      <c r="G34" s="371">
        <f>H33</f>
        <v>1067</v>
      </c>
      <c r="H34" s="371"/>
      <c r="I34" s="371">
        <f t="shared" ref="I34:I39" si="0">E34-G34</f>
        <v>1033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3291.68905</v>
      </c>
      <c r="H35" s="373"/>
      <c r="I35" s="373">
        <f t="shared" si="0"/>
        <v>708.31095000000005</v>
      </c>
      <c r="J35" s="38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0</v>
      </c>
      <c r="G36" s="373">
        <v>386.76889999999997</v>
      </c>
      <c r="H36" s="373"/>
      <c r="I36" s="373">
        <f t="shared" si="0"/>
        <v>320.23110000000003</v>
      </c>
      <c r="J36" s="389">
        <v>247.89789999999999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10</v>
      </c>
      <c r="G37" s="373">
        <v>2451</v>
      </c>
      <c r="H37" s="373"/>
      <c r="I37" s="373">
        <f t="shared" si="0"/>
        <v>549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5.8586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2</v>
      </c>
      <c r="G39" s="373">
        <v>713</v>
      </c>
      <c r="H39" s="373"/>
      <c r="I39" s="373">
        <f t="shared" si="0"/>
        <v>-713</v>
      </c>
      <c r="J39" s="389">
        <v>564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411897</v>
      </c>
      <c r="F40" s="210">
        <f>F21+F24+F35+F36+F37+F38+F39</f>
        <v>4086.1202999999996</v>
      </c>
      <c r="G40" s="210">
        <f>G21+G24+G35+G36+G37+G38+G39</f>
        <v>345994.60889999999</v>
      </c>
      <c r="H40" s="210">
        <f>H26+H27+H28+H29+H33</f>
        <v>9831</v>
      </c>
      <c r="I40" s="210">
        <f>I21+I24+I35+I36+I37+I38+I39</f>
        <v>65902.391100000008</v>
      </c>
      <c r="J40" s="222">
        <f>J21+J24+J35+J36+J37+J38+J39</f>
        <v>351984.77889999998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109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95" t="s">
        <v>1</v>
      </c>
      <c r="C47" s="396"/>
      <c r="D47" s="396"/>
      <c r="E47" s="396"/>
      <c r="F47" s="396"/>
      <c r="G47" s="396"/>
      <c r="H47" s="396"/>
      <c r="I47" s="396"/>
      <c r="J47" s="396"/>
      <c r="K47" s="39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415" t="s">
        <v>2</v>
      </c>
      <c r="D49" s="416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0" t="s">
        <v>8</v>
      </c>
      <c r="C55" s="401"/>
      <c r="D55" s="401"/>
      <c r="E55" s="401"/>
      <c r="F55" s="401"/>
      <c r="G55" s="401"/>
      <c r="H55" s="401"/>
      <c r="I55" s="401"/>
      <c r="J55" s="401"/>
      <c r="K55" s="402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42</v>
      </c>
      <c r="F56" s="207" t="str">
        <f>G20</f>
        <v>LANDET KVANTUM T.O.M UKE 42</v>
      </c>
      <c r="G56" s="207" t="str">
        <f>I20</f>
        <v>RESTKVOTER</v>
      </c>
      <c r="H56" s="208" t="str">
        <f>J20</f>
        <v>LANDET KVANTUM T.O.M. UKE 42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07"/>
      <c r="E57" s="353">
        <v>3.5308000000000002</v>
      </c>
      <c r="F57" s="353">
        <v>1467.3880999999999</v>
      </c>
      <c r="G57" s="412"/>
      <c r="H57" s="355">
        <v>1448.0499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08"/>
      <c r="E58" s="353">
        <v>2.4708999999999999</v>
      </c>
      <c r="F58" s="353">
        <v>1187.9069</v>
      </c>
      <c r="G58" s="413"/>
      <c r="H58" s="355">
        <v>1096.9650999999999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09"/>
      <c r="E59" s="354">
        <v>0</v>
      </c>
      <c r="F59" s="354">
        <v>122.6802</v>
      </c>
      <c r="G59" s="414"/>
      <c r="H59" s="356">
        <v>96.214299999999994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9.1615000000000002</v>
      </c>
      <c r="F60" s="250">
        <f>F61+F62+F63</f>
        <v>6723.5357000000004</v>
      </c>
      <c r="G60" s="250">
        <f>D60-F60</f>
        <v>-123.53570000000036</v>
      </c>
      <c r="H60" s="257">
        <f>H61+H62+H63</f>
        <v>5863.4421999999995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0.77270000000000005</v>
      </c>
      <c r="F61" s="246">
        <v>2731.0907999999999</v>
      </c>
      <c r="G61" s="246"/>
      <c r="H61" s="248">
        <v>2349.0093000000002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3.6114000000000002</v>
      </c>
      <c r="F62" s="246">
        <v>2683.4749999999999</v>
      </c>
      <c r="G62" s="246"/>
      <c r="H62" s="248">
        <v>2418.4070999999999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4.7774000000000001</v>
      </c>
      <c r="F63" s="256">
        <v>1308.9699000000001</v>
      </c>
      <c r="G63" s="256"/>
      <c r="H63" s="352">
        <v>1096.0257999999999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497</v>
      </c>
      <c r="G65" s="261"/>
      <c r="H65" s="331">
        <v>246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15.1632</v>
      </c>
      <c r="F66" s="340">
        <f>F57+F58+F59+F60+F64+F65</f>
        <v>10017.961800000001</v>
      </c>
      <c r="G66" s="214">
        <f>D66-F66</f>
        <v>1187.0381999999991</v>
      </c>
      <c r="H66" s="222">
        <f>H57+H58+H59+H60+H64+H65</f>
        <v>8755.1517000000003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0"/>
      <c r="D67" s="410"/>
      <c r="E67" s="410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95" t="s">
        <v>1</v>
      </c>
      <c r="C72" s="396"/>
      <c r="D72" s="396"/>
      <c r="E72" s="396"/>
      <c r="F72" s="396"/>
      <c r="G72" s="396"/>
      <c r="H72" s="396"/>
      <c r="I72" s="396"/>
      <c r="J72" s="396"/>
      <c r="K72" s="39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98" t="s">
        <v>2</v>
      </c>
      <c r="D74" s="399"/>
      <c r="E74" s="398" t="s">
        <v>20</v>
      </c>
      <c r="F74" s="403"/>
      <c r="G74" s="398" t="s">
        <v>21</v>
      </c>
      <c r="H74" s="399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1" t="s">
        <v>87</v>
      </c>
      <c r="D80" s="411"/>
      <c r="E80" s="411"/>
      <c r="F80" s="411"/>
      <c r="G80" s="411"/>
      <c r="H80" s="411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1"/>
      <c r="D81" s="411"/>
      <c r="E81" s="411"/>
      <c r="F81" s="411"/>
      <c r="G81" s="411"/>
      <c r="H81" s="411"/>
      <c r="I81" s="283"/>
      <c r="J81" s="283"/>
      <c r="K81" s="280"/>
      <c r="L81" s="283"/>
      <c r="M81" s="124"/>
    </row>
    <row r="82" spans="1:13" ht="14.1" customHeight="1" x14ac:dyDescent="0.25">
      <c r="B82" s="404" t="s">
        <v>8</v>
      </c>
      <c r="C82" s="405"/>
      <c r="D82" s="405"/>
      <c r="E82" s="405"/>
      <c r="F82" s="405"/>
      <c r="G82" s="405"/>
      <c r="H82" s="405"/>
      <c r="I82" s="405"/>
      <c r="J82" s="405"/>
      <c r="K82" s="406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42</v>
      </c>
      <c r="G84" s="207" t="str">
        <f>G20</f>
        <v>LANDET KVANTUM T.O.M UKE 42</v>
      </c>
      <c r="H84" s="207" t="str">
        <f>I20</f>
        <v>RESTKVOTER</v>
      </c>
      <c r="I84" s="208" t="str">
        <f>J20</f>
        <v>LANDET KVANTUM T.O.M. UKE 42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51586</v>
      </c>
      <c r="F85" s="361">
        <f>F87+F86</f>
        <v>253.25139999999999</v>
      </c>
      <c r="G85" s="361">
        <f>G86+G87</f>
        <v>40378.228300000002</v>
      </c>
      <c r="H85" s="361">
        <f>H86+H87</f>
        <v>11207.771699999999</v>
      </c>
      <c r="I85" s="383">
        <f>I86+I87</f>
        <v>29166.8691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f>D86+4561+771</f>
        <v>50836</v>
      </c>
      <c r="F86" s="363">
        <v>252.95599999999999</v>
      </c>
      <c r="G86" s="363">
        <v>40088.4087</v>
      </c>
      <c r="H86" s="363">
        <f>E86-G86</f>
        <v>10747.5913</v>
      </c>
      <c r="I86" s="384">
        <v>28489.577399999998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0.2954</v>
      </c>
      <c r="G87" s="365">
        <v>289.81959999999998</v>
      </c>
      <c r="H87" s="365">
        <f>E87-G87</f>
        <v>460.18040000000002</v>
      </c>
      <c r="I87" s="385">
        <v>677.29169999999999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80624</v>
      </c>
      <c r="F88" s="379">
        <f t="shared" si="1"/>
        <v>920.17599999999993</v>
      </c>
      <c r="G88" s="379">
        <f t="shared" si="1"/>
        <v>52013.680399999997</v>
      </c>
      <c r="H88" s="379">
        <f>H89+H95+H96</f>
        <v>28610.319599999999</v>
      </c>
      <c r="I88" s="390">
        <f t="shared" si="1"/>
        <v>45478.573100000001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59911</v>
      </c>
      <c r="F89" s="367">
        <f>F90+F91+F92+F93+F94</f>
        <v>544.17879999999991</v>
      </c>
      <c r="G89" s="367">
        <f>G90+G91+G92+G93+G94</f>
        <v>41013.922899999998</v>
      </c>
      <c r="H89" s="367">
        <f>H90+H91+H92+H93+H94</f>
        <v>18897.077099999999</v>
      </c>
      <c r="I89" s="386">
        <f>I90+I91+I92+I93</f>
        <v>35343.022199999999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f>D90+1325+262</f>
        <v>15643</v>
      </c>
      <c r="F90" s="369">
        <v>238.51589999999999</v>
      </c>
      <c r="G90" s="369">
        <v>6757.7107999999998</v>
      </c>
      <c r="H90" s="369">
        <f t="shared" ref="H90:H99" si="2">E90-G90</f>
        <v>8885.2891999999993</v>
      </c>
      <c r="I90" s="387">
        <v>8034.3738000000003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f>D91-206+242</f>
        <v>12996</v>
      </c>
      <c r="F91" s="369">
        <v>96.207400000000007</v>
      </c>
      <c r="G91" s="369">
        <v>10629.3019</v>
      </c>
      <c r="H91" s="369">
        <f t="shared" si="2"/>
        <v>2366.6980999999996</v>
      </c>
      <c r="I91" s="387">
        <v>10450.9622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f>D92+1386+275</f>
        <v>16366</v>
      </c>
      <c r="F92" s="369">
        <v>182.04179999999999</v>
      </c>
      <c r="G92" s="369">
        <v>12443.382799999999</v>
      </c>
      <c r="H92" s="369">
        <f t="shared" si="2"/>
        <v>3922.6172000000006</v>
      </c>
      <c r="I92" s="387">
        <v>10258.395200000001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f>D93+629+152</f>
        <v>8906</v>
      </c>
      <c r="F93" s="369">
        <v>27.413699999999999</v>
      </c>
      <c r="G93" s="369">
        <v>11183.527400000001</v>
      </c>
      <c r="H93" s="369">
        <f t="shared" si="2"/>
        <v>-2277.5274000000009</v>
      </c>
      <c r="I93" s="387">
        <v>6599.2910000000002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f>D95+261+227</f>
        <v>14072</v>
      </c>
      <c r="F95" s="367">
        <v>308.45359999999999</v>
      </c>
      <c r="G95" s="367">
        <v>8561.6198000000004</v>
      </c>
      <c r="H95" s="367">
        <f t="shared" si="2"/>
        <v>5510.3801999999996</v>
      </c>
      <c r="I95" s="386">
        <v>6817.4124000000002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f>D96+503+101</f>
        <v>6641</v>
      </c>
      <c r="F96" s="381">
        <v>67.543599999999998</v>
      </c>
      <c r="G96" s="381">
        <v>2438.1377000000002</v>
      </c>
      <c r="H96" s="381">
        <f t="shared" si="2"/>
        <v>4202.8622999999998</v>
      </c>
      <c r="I96" s="391">
        <v>3318.1385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/>
      <c r="G97" s="373">
        <v>25.185700000000001</v>
      </c>
      <c r="H97" s="373">
        <f t="shared" si="2"/>
        <v>347.8143</v>
      </c>
      <c r="I97" s="389">
        <v>35.441099999999999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1.4474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2.9206000000000358</v>
      </c>
      <c r="G99" s="373">
        <v>187</v>
      </c>
      <c r="H99" s="373">
        <f t="shared" si="2"/>
        <v>-187</v>
      </c>
      <c r="I99" s="389">
        <v>76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1177.7954</v>
      </c>
      <c r="G100" s="237">
        <f>G85+G88+G97+G98+G99</f>
        <v>92904.094400000002</v>
      </c>
      <c r="H100" s="237">
        <f>H85+H88+H97+H98+H99</f>
        <v>39978.905599999998</v>
      </c>
      <c r="I100" s="211">
        <f>I85+I88+I97+I98+I99</f>
        <v>75056.883300000001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111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95" t="s">
        <v>1</v>
      </c>
      <c r="C107" s="396"/>
      <c r="D107" s="396"/>
      <c r="E107" s="396"/>
      <c r="F107" s="396"/>
      <c r="G107" s="396"/>
      <c r="H107" s="396"/>
      <c r="I107" s="396"/>
      <c r="J107" s="396"/>
      <c r="K107" s="39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98" t="s">
        <v>2</v>
      </c>
      <c r="D109" s="399"/>
      <c r="E109" s="398" t="s">
        <v>20</v>
      </c>
      <c r="F109" s="399"/>
      <c r="G109" s="398" t="s">
        <v>21</v>
      </c>
      <c r="H109" s="399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0" t="s">
        <v>8</v>
      </c>
      <c r="C116" s="401"/>
      <c r="D116" s="401"/>
      <c r="E116" s="401"/>
      <c r="F116" s="401"/>
      <c r="G116" s="401"/>
      <c r="H116" s="401"/>
      <c r="I116" s="401"/>
      <c r="J116" s="401"/>
      <c r="K116" s="402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42</v>
      </c>
      <c r="F118" s="207" t="str">
        <f>G20</f>
        <v>LANDET KVANTUM T.O.M UKE 42</v>
      </c>
      <c r="G118" s="207" t="str">
        <f>I20</f>
        <v>RESTKVOTER</v>
      </c>
      <c r="H118" s="208" t="str">
        <f>J20</f>
        <v>LANDET KVANTUM T.O.M. UKE 42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737.5326</v>
      </c>
      <c r="F119" s="250">
        <f>F120+F121+F122</f>
        <v>32480.577600000001</v>
      </c>
      <c r="G119" s="250">
        <f>G120+G121+G122</f>
        <v>12419.422399999999</v>
      </c>
      <c r="H119" s="257">
        <f>H120+H121+H122</f>
        <v>36102.406000000003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659.92639999999994</v>
      </c>
      <c r="F120" s="254">
        <v>27805.009900000001</v>
      </c>
      <c r="G120" s="254">
        <f>D120-F120</f>
        <v>8114.9900999999991</v>
      </c>
      <c r="H120" s="258">
        <v>31342.176500000001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77.606200000000001</v>
      </c>
      <c r="F121" s="254">
        <v>4675.5676999999996</v>
      </c>
      <c r="G121" s="254">
        <f>D121-F121</f>
        <v>3804.4323000000004</v>
      </c>
      <c r="H121" s="258">
        <v>4760.2295000000004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39.874000000000002</v>
      </c>
      <c r="F123" s="332">
        <v>28435.23</v>
      </c>
      <c r="G123" s="332">
        <f>D123-F123</f>
        <v>1901.7700000000004</v>
      </c>
      <c r="H123" s="336">
        <v>29468.569500000001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915.37090000000001</v>
      </c>
      <c r="F124" s="247">
        <f>F133+F130+F125</f>
        <v>43335.757600000004</v>
      </c>
      <c r="G124" s="247">
        <f>D124-F124</f>
        <v>2777.2423999999955</v>
      </c>
      <c r="H124" s="249">
        <f>H125+H130+H133</f>
        <v>38728.0573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655.75540000000001</v>
      </c>
      <c r="F125" s="333">
        <f>F126+F127+F129+F128</f>
        <v>33247.888700000003</v>
      </c>
      <c r="G125" s="333">
        <f>G126+G127+G128+G129</f>
        <v>1337.1113000000005</v>
      </c>
      <c r="H125" s="337">
        <f>H126+H127+H128+H129</f>
        <v>28077.445599999999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279.83850000000001</v>
      </c>
      <c r="F126" s="246">
        <v>6597.5236999999997</v>
      </c>
      <c r="G126" s="246">
        <f t="shared" ref="G126:G129" si="4">D126-F126</f>
        <v>3190.4763000000003</v>
      </c>
      <c r="H126" s="248">
        <v>4690.5087999999996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71.094999999999999</v>
      </c>
      <c r="F127" s="246">
        <v>8198.1753000000008</v>
      </c>
      <c r="G127" s="246">
        <f t="shared" si="4"/>
        <v>793.82469999999921</v>
      </c>
      <c r="H127" s="248">
        <v>7556.7570999999998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171.5231</v>
      </c>
      <c r="F128" s="246">
        <v>10451.465399999999</v>
      </c>
      <c r="G128" s="246">
        <f t="shared" si="4"/>
        <v>-1494.4653999999991</v>
      </c>
      <c r="H128" s="248">
        <v>8638.2553000000007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133.2988</v>
      </c>
      <c r="F129" s="246">
        <v>8000.7242999999999</v>
      </c>
      <c r="G129" s="246">
        <f t="shared" si="4"/>
        <v>-1152.7242999999999</v>
      </c>
      <c r="H129" s="248">
        <v>7191.9243999999999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>
        <v>0.56979999999999997</v>
      </c>
      <c r="F130" s="251">
        <v>3910.0792000000001</v>
      </c>
      <c r="G130" s="251">
        <f>D130-F130</f>
        <v>1161.9207999999999</v>
      </c>
      <c r="H130" s="260">
        <v>5368.9040999999997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3896.6152000000002</v>
      </c>
      <c r="G131" s="334"/>
      <c r="H131" s="338">
        <v>4785.9548999999997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259.04570000000001</v>
      </c>
      <c r="F133" s="287">
        <v>6177.7897000000003</v>
      </c>
      <c r="G133" s="287">
        <f>D133-F133</f>
        <v>278.21029999999973</v>
      </c>
      <c r="H133" s="298">
        <v>5281.7075999999997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>
        <v>0.67920000000000003</v>
      </c>
      <c r="F134" s="335">
        <v>5.9665999999999997</v>
      </c>
      <c r="G134" s="335">
        <f>D134-F134</f>
        <v>244.0334</v>
      </c>
      <c r="H134" s="339">
        <v>5.6417999999999999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16.407299999999999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95.525999999999996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/>
      <c r="F137" s="261">
        <v>207</v>
      </c>
      <c r="G137" s="261">
        <f>D137-F137</f>
        <v>-207</v>
      </c>
      <c r="H137" s="331">
        <v>299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1709.8640000000003</v>
      </c>
      <c r="F138" s="214">
        <f>F119+F123+F124+F134+F135+F136+F137</f>
        <v>106634.75880000001</v>
      </c>
      <c r="G138" s="214">
        <f>G119+G123+G124+G134+G135+G136+G137</f>
        <v>17315.241199999997</v>
      </c>
      <c r="H138" s="222">
        <f>H119+H123+H124+H134+H135+H136+H137</f>
        <v>106699.2006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110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415" t="s">
        <v>2</v>
      </c>
      <c r="D147" s="416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42</v>
      </c>
      <c r="F156" s="72" t="str">
        <f>G20</f>
        <v>LANDET KVANTUM T.O.M UKE 42</v>
      </c>
      <c r="G156" s="72" t="str">
        <f>I20</f>
        <v>RESTKVOTER</v>
      </c>
      <c r="H156" s="95" t="str">
        <f>J20</f>
        <v>LANDET KVANTUM T.O.M. UKE 42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4.1882000000000001</v>
      </c>
      <c r="F157" s="196">
        <v>16641.163</v>
      </c>
      <c r="G157" s="196">
        <f>D157-F157</f>
        <v>845.83699999999953</v>
      </c>
      <c r="H157" s="234">
        <v>18786.034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9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4.1882000000000001</v>
      </c>
      <c r="F160" s="198">
        <f>SUM(F157:F159)</f>
        <v>16661.163</v>
      </c>
      <c r="G160" s="198">
        <f>D160-F160</f>
        <v>938.83699999999953</v>
      </c>
      <c r="H160" s="221">
        <f>SUM(H157:H159)</f>
        <v>18795.034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420" t="s">
        <v>1</v>
      </c>
      <c r="C163" s="421"/>
      <c r="D163" s="421"/>
      <c r="E163" s="421"/>
      <c r="F163" s="421"/>
      <c r="G163" s="421"/>
      <c r="H163" s="421"/>
      <c r="I163" s="421"/>
      <c r="J163" s="421"/>
      <c r="K163" s="422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415" t="s">
        <v>2</v>
      </c>
      <c r="D165" s="416"/>
      <c r="E165" s="415" t="s">
        <v>58</v>
      </c>
      <c r="F165" s="416"/>
      <c r="G165" s="415" t="s">
        <v>59</v>
      </c>
      <c r="H165" s="416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417" t="s">
        <v>8</v>
      </c>
      <c r="C174" s="418"/>
      <c r="D174" s="418"/>
      <c r="E174" s="418"/>
      <c r="F174" s="418"/>
      <c r="G174" s="418"/>
      <c r="H174" s="418"/>
      <c r="I174" s="418"/>
      <c r="J174" s="418"/>
      <c r="K174" s="419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42</v>
      </c>
      <c r="F176" s="72" t="str">
        <f>G20</f>
        <v>LANDET KVANTUM T.O.M UKE 42</v>
      </c>
      <c r="G176" s="72" t="str">
        <f>I20</f>
        <v>RESTKVOTER</v>
      </c>
      <c r="H176" s="95" t="str">
        <f>J20</f>
        <v>LANDET KVANTUM T.O.M. UKE 42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41.703800000000001</v>
      </c>
      <c r="F177" s="344">
        <f>F178+F179+F180+F181</f>
        <v>22518.505799999999</v>
      </c>
      <c r="G177" s="344">
        <f>G178+G179+G180+G181</f>
        <v>-2496.5057999999995</v>
      </c>
      <c r="H177" s="349">
        <f>H178+H179+H180+H181</f>
        <v>25004.221700000002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>
        <v>0</v>
      </c>
      <c r="F178" s="342">
        <v>14198.8123</v>
      </c>
      <c r="G178" s="342">
        <f t="shared" ref="G178:G183" si="5">D178-F178</f>
        <v>-3232.8122999999996</v>
      </c>
      <c r="H178" s="347">
        <v>15039.700800000001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0</v>
      </c>
      <c r="F179" s="342">
        <v>1668.1731</v>
      </c>
      <c r="G179" s="342">
        <f t="shared" si="5"/>
        <v>1185.8269</v>
      </c>
      <c r="H179" s="347">
        <v>2855.3013999999998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25.464600000000001</v>
      </c>
      <c r="F180" s="342">
        <v>2654.2082</v>
      </c>
      <c r="G180" s="342">
        <f t="shared" si="5"/>
        <v>-1228.2082</v>
      </c>
      <c r="H180" s="347">
        <v>3587.1716000000001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16.2392</v>
      </c>
      <c r="F181" s="342">
        <v>3997.3121999999998</v>
      </c>
      <c r="G181" s="342">
        <f t="shared" si="5"/>
        <v>778.68780000000015</v>
      </c>
      <c r="H181" s="347">
        <v>3522.0479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1.91</v>
      </c>
      <c r="F182" s="343">
        <v>2300.8870000000002</v>
      </c>
      <c r="G182" s="343">
        <f t="shared" si="5"/>
        <v>3199.1129999999998</v>
      </c>
      <c r="H182" s="348">
        <v>4184.3901999999998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105.9397</v>
      </c>
      <c r="F183" s="344">
        <v>3224.1858999999999</v>
      </c>
      <c r="G183" s="344">
        <f t="shared" si="5"/>
        <v>4775.8140999999996</v>
      </c>
      <c r="H183" s="349">
        <v>4397.5460000000003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>
        <v>11.0282</v>
      </c>
      <c r="F184" s="342">
        <v>1121.4483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94.911500000000004</v>
      </c>
      <c r="F185" s="345">
        <f>F183-F184</f>
        <v>2102.7375999999999</v>
      </c>
      <c r="G185" s="345"/>
      <c r="H185" s="350">
        <f>H183-H184</f>
        <v>2198.0333000000001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0</v>
      </c>
      <c r="F186" s="346">
        <v>1.3421000000000001</v>
      </c>
      <c r="G186" s="346">
        <f>D186-F186</f>
        <v>8.6578999999999997</v>
      </c>
      <c r="H186" s="351">
        <v>3.3201000000000001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0</v>
      </c>
      <c r="F187" s="343">
        <v>85</v>
      </c>
      <c r="G187" s="343">
        <f>D187-F187</f>
        <v>-85</v>
      </c>
      <c r="H187" s="348">
        <v>79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149.55349999999999</v>
      </c>
      <c r="F188" s="214">
        <f>F177+F182+F183+F186+F187</f>
        <v>28129.9208</v>
      </c>
      <c r="G188" s="214">
        <f>G177+G182+G183+G186+G187</f>
        <v>5402.0792000000001</v>
      </c>
      <c r="H188" s="211">
        <f>H177+H182+H183+H186+H187</f>
        <v>33668.478000000003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420" t="s">
        <v>1</v>
      </c>
      <c r="C193" s="421"/>
      <c r="D193" s="421"/>
      <c r="E193" s="421"/>
      <c r="F193" s="421"/>
      <c r="G193" s="421"/>
      <c r="H193" s="421"/>
      <c r="I193" s="421"/>
      <c r="J193" s="421"/>
      <c r="K193" s="422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415" t="s">
        <v>2</v>
      </c>
      <c r="D195" s="416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417" t="s">
        <v>8</v>
      </c>
      <c r="C203" s="418"/>
      <c r="D203" s="418"/>
      <c r="E203" s="418"/>
      <c r="F203" s="418"/>
      <c r="G203" s="418"/>
      <c r="H203" s="418"/>
      <c r="I203" s="418"/>
      <c r="J203" s="418"/>
      <c r="K203" s="419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42</v>
      </c>
      <c r="F205" s="72" t="str">
        <f>G20</f>
        <v>LANDET KVANTUM T.O.M UKE 42</v>
      </c>
      <c r="G205" s="72" t="str">
        <f>I20</f>
        <v>RESTKVOTER</v>
      </c>
      <c r="H205" s="95" t="str">
        <f>J20</f>
        <v>LANDET KVANTUM T.O.M. UKE 42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9.1179000000000006</v>
      </c>
      <c r="F206" s="196">
        <v>1169.7641000000001</v>
      </c>
      <c r="G206" s="196"/>
      <c r="H206" s="234">
        <v>1151.354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85.224999999999994</v>
      </c>
      <c r="F207" s="196">
        <v>3678.5801999999999</v>
      </c>
      <c r="G207" s="196"/>
      <c r="H207" s="234">
        <v>3257.5369999999998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>
        <v>0</v>
      </c>
      <c r="F208" s="197">
        <v>2.12E-2</v>
      </c>
      <c r="G208" s="197"/>
      <c r="H208" s="235">
        <v>5.8893000000000004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/>
      <c r="F209" s="197">
        <v>60</v>
      </c>
      <c r="G209" s="197"/>
      <c r="H209" s="235">
        <v>36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94.3429</v>
      </c>
      <c r="F210" s="198">
        <f>SUM(F206:F209)</f>
        <v>4908.3654999999999</v>
      </c>
      <c r="G210" s="198">
        <f>D210-F210</f>
        <v>1116.6345000000001</v>
      </c>
      <c r="H210" s="221">
        <f>H206+H207+H208+H209</f>
        <v>4450.7802999999994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42
&amp;"-,Normal"&amp;11(iht. motatte landings- og sluttsedler fra fiskesalgslagene; alle tallstørrelser i hele tonn)&amp;R24.10.2016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UKE_42_2016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2016-10-26T08:36:22Z</dcterms:modified>
</cp:coreProperties>
</file>