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20\"/>
    </mc:Choice>
  </mc:AlternateContent>
  <bookViews>
    <workbookView xWindow="0" yWindow="0" windowWidth="28800" windowHeight="14820" tabRatio="413"/>
  </bookViews>
  <sheets>
    <sheet name="UKE_20_2020" sheetId="1" r:id="rId1"/>
  </sheets>
  <definedNames>
    <definedName name="Z_14D440E4_F18A_4F78_9989_38C1B133222D_.wvu.Cols" localSheetId="0" hidden="1">UKE_20_2020!#REF!</definedName>
    <definedName name="Z_14D440E4_F18A_4F78_9989_38C1B133222D_.wvu.PrintArea" localSheetId="0" hidden="1">UKE_20_2020!$B$1:$M$249</definedName>
    <definedName name="Z_14D440E4_F18A_4F78_9989_38C1B133222D_.wvu.Rows" localSheetId="0" hidden="1">UKE_20_2020!$361:$1048576,UKE_20_2020!$250:$360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6" i="1" l="1"/>
  <c r="G32" i="1"/>
  <c r="F32" i="1"/>
  <c r="J32" i="1" l="1"/>
  <c r="I132" i="1" l="1"/>
  <c r="D229" i="1" l="1"/>
  <c r="J24" i="1" l="1"/>
  <c r="J31" i="1" l="1"/>
  <c r="J23" i="1" s="1"/>
  <c r="G33" i="1" l="1"/>
  <c r="F33" i="1" s="1"/>
  <c r="G29" i="1" l="1"/>
  <c r="F29" i="1" s="1"/>
  <c r="F31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24" i="1" l="1"/>
  <c r="F125" i="1" l="1"/>
  <c r="F124" i="1" s="1"/>
  <c r="I29" i="1" l="1"/>
  <c r="F178" i="1" l="1"/>
  <c r="G178" i="1"/>
  <c r="I119" i="1" l="1"/>
  <c r="I125" i="1"/>
  <c r="I124" i="1" s="1"/>
  <c r="G31" i="1"/>
  <c r="G23" i="1" l="1"/>
  <c r="I138" i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G39" i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<sst xmlns="http://schemas.openxmlformats.org/spreadsheetml/2006/main" count="257" uniqueCount="134">
  <si>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</si>
  <si>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</si>
  <si>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</si>
  <si>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</si>
  <si>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</si>
  <si>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</si>
  <si>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</si>
  <si>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</si>
  <si>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</si>
  <si>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</si>
  <si>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</si>
  <si>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</si>
  <si>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</si>
  <si>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</si>
  <si>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</si>
  <si>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</si>
  <si>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</si>
  <si>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</si>
  <si>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</si>
  <si>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</si>
  <si>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</si>
  <si>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</si>
  <si>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</si>
  <si>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</si>
  <si>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</si>
  <si>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</si>
  <si>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</si>
  <si>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</si>
  <si>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</si>
  <si>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</si>
  <si>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</si>
  <si>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</si>
  <si>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</si>
  <si>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</si>
  <si>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</si>
  <si>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</si>
  <si>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</si>
  <si>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</si>
  <si>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</si>
  <si>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</si>
  <si>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</si>
  <si>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</si>
  <si>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</si>
  <si>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</si>
  <si>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</si>
  <si>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</si>
  <si>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</si>
  <si>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</si>
  <si>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</si>
  <si>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</si>
  <si>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</si>
  <si>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</si>
  <si>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</si>
  <si>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</si>
  <si>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</si>
  <si>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</si>
  <si>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</si>
  <si>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</si>
  <si>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</si>
  <si>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</si>
  <si>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</si>
  <si>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</si>
  <si>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</si>
  <si>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</si>
  <si>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</si>
  <si>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</si>
  <si>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</si>
  <si>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</si>
  <si>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</si>
  <si>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</si>
  <si>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</si>
  <si>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</si>
  <si>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</si>
  <si>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</si>
  <si>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</si>
  <si>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</si>
  <si>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</si>
  <si>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</si>
  <si>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</si>
  <si>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</si>
  <si>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</si>
  <si>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</si>
  <si>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</si>
  <si>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</si>
  <si>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</si>
  <si>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</si>
  <si>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</si>
  <si>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</si>
  <si>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</si>
  <si>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</si>
  <si>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</si>
  <si>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</si>
  <si>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</si>
  <si>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</si>
  <si>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</si>
  <si>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</si>
  <si>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</si>
  <si>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</si>
  <si>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</si>
  <si>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</si>
  <si>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</si>
  <si>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</si>
  <si>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</si>
  <si>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</si>
  <si>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</si>
  <si>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</si>
  <si>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</si>
  <si>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</si>
  <si>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</si>
  <si>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</si>
  <si>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</si>
  <si>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</si>
  <si>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</si>
  <si>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</si>
  <si>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</si>
  <si>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</si>
  <si>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</si>
  <si>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</si>
  <si>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</si>
  <si>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</si>
  <si>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</si>
  <si>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</si>
  <si>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</si>
  <si>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</si>
  <si>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</si>
  <si>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</si>
  <si>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</si>
  <si>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</si>
  <si>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r>
      <t xml:space="preserve">2 </t>
    </r>
    <r>
      <rPr>
        <sz val="9"/>
        <color theme="1"/>
        <rFont val="Calibri"/>
        <family val="2"/>
      </rPr>
      <t>Registrert rekreasjonsfiske utgjør 43 tonn, men det legges til grunn at hele avsetningen tas</t>
    </r>
  </si>
  <si>
    <t>LANDET KVANTUM UKE 20</t>
  </si>
  <si>
    <t>LANDET KVANTUM T.O.M UKE 20</t>
  </si>
  <si>
    <t>LANDET KVANTUM T.O.M. UKE 20 2019</t>
  </si>
  <si>
    <r>
      <t xml:space="preserve">3 </t>
    </r>
    <r>
      <rPr>
        <sz val="9"/>
        <color theme="1"/>
        <rFont val="Calibri"/>
        <family val="2"/>
      </rPr>
      <t>Registrert rekreasjonsfiske utgjør 1 867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</si>
  <si>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186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</si>
</sst>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5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59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23" fillId="0" borderId="32" xfId="0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8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8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0" fontId="63" fillId="0" borderId="1" xfId="0" applyFont="1" applyBorder="1" applyAlignment="1">
      <alignment horizontal="left" vertical="center"/>
    </xf>
    <xf numFmtId="3" fontId="63" fillId="0" borderId="79" xfId="1" applyNumberFormat="1" applyFont="1" applyFill="1" applyBorder="1" applyAlignment="1">
      <alignment vertical="center"/>
    </xf>
    <xf numFmtId="3" fontId="63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3" fontId="22" fillId="0" borderId="78" xfId="1" applyNumberFormat="1" applyFont="1" applyFill="1" applyBorder="1" applyAlignment="1">
      <alignment vertical="center"/>
    </xf>
    <xf numFmtId="0" fontId="8" fillId="4" borderId="58" xfId="0" applyFont="1" applyFill="1" applyBorder="1" applyAlignment="1">
      <alignment horizontal="center" vertical="center"/>
    </xf>
    <xf numFmtId="3" fontId="22" fillId="0" borderId="76" xfId="1" applyNumberFormat="1" applyFont="1" applyFill="1" applyBorder="1" applyAlignment="1">
      <alignment vertical="center"/>
    </xf>
    <xf numFmtId="3" fontId="22" fillId="0" borderId="82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89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3" fontId="43" fillId="0" borderId="91" xfId="0" applyNumberFormat="1" applyFont="1" applyBorder="1" applyAlignment="1">
      <alignment horizontal="right" vertical="center" wrapText="1"/>
    </xf>
    <xf numFmtId="3" fontId="12" fillId="0" borderId="79" xfId="0" applyNumberFormat="1" applyFont="1" applyFill="1" applyBorder="1" applyAlignment="1">
      <alignment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162" zoomScaleNormal="115" workbookViewId="0">
      <selection activeCell="J182" sqref="J182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70" customWidth="1"/>
    <col min="11" max="11" width="0.5703125" style="5" customWidth="1"/>
    <col min="12" max="12" width="0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8.1" customHeight="1" thickBot="1" x14ac:dyDescent="0.3"/>
    <row r="2" spans="2:13" ht="31.5" customHeight="1" thickTop="1" thickBot="1" x14ac:dyDescent="0.3">
      <c r="B2" s="416" t="s">
        <v>101</v>
      </c>
      <c r="C2" s="417"/>
      <c r="D2" s="417"/>
      <c r="E2" s="417"/>
      <c r="F2" s="417"/>
      <c r="G2" s="417"/>
      <c r="H2" s="417"/>
      <c r="I2" s="417"/>
      <c r="J2" s="417"/>
      <c r="K2" s="418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9"/>
      <c r="C7" s="420"/>
      <c r="D7" s="420"/>
      <c r="E7" s="420"/>
      <c r="F7" s="420"/>
      <c r="G7" s="420"/>
      <c r="H7" s="420"/>
      <c r="I7" s="420"/>
      <c r="J7" s="420"/>
      <c r="K7" s="421"/>
      <c r="L7" s="204"/>
      <c r="M7" s="204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22" t="s">
        <v>2</v>
      </c>
      <c r="D9" s="423"/>
      <c r="E9" s="422" t="s">
        <v>20</v>
      </c>
      <c r="F9" s="423"/>
      <c r="G9" s="422" t="s">
        <v>21</v>
      </c>
      <c r="H9" s="42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1">
        <v>102994</v>
      </c>
      <c r="G10" s="165" t="s">
        <v>25</v>
      </c>
      <c r="H10" s="241">
        <v>27228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322277</v>
      </c>
      <c r="E12" s="165" t="s">
        <v>93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125</v>
      </c>
      <c r="D13" s="169">
        <v>102446</v>
      </c>
      <c r="E13" s="235"/>
      <c r="F13" s="236"/>
      <c r="G13" s="167" t="s">
        <v>15</v>
      </c>
      <c r="H13" s="242"/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1" t="s">
        <v>127</v>
      </c>
      <c r="D15" s="311"/>
      <c r="E15" s="311"/>
      <c r="F15" s="311"/>
      <c r="G15" s="311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4"/>
      <c r="D16" s="234"/>
      <c r="E16" s="234"/>
      <c r="F16" s="234"/>
      <c r="G16" s="234"/>
      <c r="H16" s="234"/>
      <c r="I16" s="234"/>
      <c r="J16" s="198"/>
      <c r="K16" s="127"/>
      <c r="L16" s="118"/>
      <c r="M16" s="118"/>
    </row>
    <row r="17" spans="1:13" ht="21.75" customHeight="1" x14ac:dyDescent="0.25">
      <c r="B17" s="424" t="s">
        <v>8</v>
      </c>
      <c r="C17" s="425"/>
      <c r="D17" s="425"/>
      <c r="E17" s="425"/>
      <c r="F17" s="425"/>
      <c r="G17" s="425"/>
      <c r="H17" s="425"/>
      <c r="I17" s="425"/>
      <c r="J17" s="425"/>
      <c r="K17" s="426"/>
      <c r="L17" s="204"/>
      <c r="M17" s="204"/>
    </row>
    <row r="18" spans="1:13" ht="12" customHeight="1" thickBot="1" x14ac:dyDescent="0.3">
      <c r="B18" s="119"/>
      <c r="C18" s="237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3" t="s">
        <v>70</v>
      </c>
      <c r="E19" s="323" t="s">
        <v>97</v>
      </c>
      <c r="F19" s="324" t="s">
        <v>129</v>
      </c>
      <c r="G19" s="324" t="s">
        <v>130</v>
      </c>
      <c r="H19" s="324" t="s">
        <v>69</v>
      </c>
      <c r="I19" s="324" t="s">
        <v>62</v>
      </c>
      <c r="J19" s="325" t="s">
        <v>131</v>
      </c>
      <c r="K19" s="116"/>
      <c r="L19" s="4"/>
      <c r="M19" s="4"/>
    </row>
    <row r="20" spans="1:13" ht="14.1" customHeight="1" x14ac:dyDescent="0.25">
      <c r="B20" s="119"/>
      <c r="C20" s="258" t="s">
        <v>16</v>
      </c>
      <c r="D20" s="312">
        <f>D22+D21</f>
        <v>106710</v>
      </c>
      <c r="E20" s="312">
        <f>E22+E21</f>
        <v>105976</v>
      </c>
      <c r="F20" s="312">
        <f>F22+F21</f>
        <v>732.93899999999996</v>
      </c>
      <c r="G20" s="312">
        <f>G21+G22</f>
        <v>52313.31162</v>
      </c>
      <c r="H20" s="326"/>
      <c r="I20" s="326">
        <f>I22+I21</f>
        <v>53662.68838</v>
      </c>
      <c r="J20" s="327">
        <f>J22+J21</f>
        <v>38015.143559999997</v>
      </c>
      <c r="K20" s="128"/>
      <c r="L20" s="156"/>
      <c r="M20" s="156"/>
    </row>
    <row r="21" spans="1:13" ht="14.1" customHeight="1" x14ac:dyDescent="0.25">
      <c r="B21" s="119"/>
      <c r="C21" s="259" t="s">
        <v>12</v>
      </c>
      <c r="D21" s="313">
        <v>105960</v>
      </c>
      <c r="E21" s="313">
        <v>105175</v>
      </c>
      <c r="F21" s="313">
        <v>732.34799999999996</v>
      </c>
      <c r="G21" s="313">
        <v>52092.648119999998</v>
      </c>
      <c r="H21" s="328"/>
      <c r="I21" s="328">
        <f>E21-G21</f>
        <v>53082.351880000002</v>
      </c>
      <c r="J21" s="329">
        <v>37816.343379999998</v>
      </c>
      <c r="K21" s="128"/>
      <c r="L21" s="156"/>
      <c r="M21" s="156"/>
    </row>
    <row r="22" spans="1:13" ht="14.1" customHeight="1" thickBot="1" x14ac:dyDescent="0.3">
      <c r="B22" s="119"/>
      <c r="C22" s="260" t="s">
        <v>11</v>
      </c>
      <c r="D22" s="322">
        <v>750</v>
      </c>
      <c r="E22" s="322">
        <v>801</v>
      </c>
      <c r="F22" s="322">
        <v>0.59099999999999997</v>
      </c>
      <c r="G22" s="322">
        <v>220.6635</v>
      </c>
      <c r="H22" s="330"/>
      <c r="I22" s="330">
        <f>E22-G22</f>
        <v>580.3365</v>
      </c>
      <c r="J22" s="331">
        <v>198.80018000000001</v>
      </c>
      <c r="K22" s="128"/>
      <c r="L22" s="156"/>
      <c r="M22" s="156"/>
    </row>
    <row r="23" spans="1:13" ht="14.1" customHeight="1" x14ac:dyDescent="0.25">
      <c r="B23" s="119"/>
      <c r="C23" s="258" t="s">
        <v>17</v>
      </c>
      <c r="D23" s="312">
        <f>D31+D30+D24</f>
        <v>223234</v>
      </c>
      <c r="E23" s="312">
        <f>E31+E30+E24</f>
        <v>213782</v>
      </c>
      <c r="F23" s="312">
        <f>F31+F30+F24</f>
        <v>2207.91795</v>
      </c>
      <c r="G23" s="312">
        <f>G24+G30+G31</f>
        <v>171826.5552</v>
      </c>
      <c r="H23" s="326"/>
      <c r="I23" s="326">
        <f>I24+I30+I31</f>
        <v>41955.444799999997</v>
      </c>
      <c r="J23" s="327">
        <f>J24+J30+J31</f>
        <v>173723.34218799998</v>
      </c>
      <c r="K23" s="128"/>
      <c r="L23" s="156"/>
      <c r="M23" s="156"/>
    </row>
    <row r="24" spans="1:13" ht="15" customHeight="1" x14ac:dyDescent="0.25">
      <c r="A24" s="21"/>
      <c r="B24" s="129"/>
      <c r="C24" s="265" t="s">
        <v>80</v>
      </c>
      <c r="D24" s="314">
        <f>D25+D26+D27+D28+D29</f>
        <v>174605</v>
      </c>
      <c r="E24" s="314">
        <f>E25+E26+E27+E28+E29</f>
        <v>165351</v>
      </c>
      <c r="F24" s="314">
        <f>F25+F26+F27+F28</f>
        <v>2071.3668600000001</v>
      </c>
      <c r="G24" s="314">
        <f>G25+G26+G27+G28</f>
        <v>138147.94198999999</v>
      </c>
      <c r="H24" s="332"/>
      <c r="I24" s="332">
        <f>I25+I26+I27+I28+I29</f>
        <v>27203.058009999997</v>
      </c>
      <c r="J24" s="333">
        <f>J25+J26+J27+J28</f>
        <v>142949.04630799999</v>
      </c>
      <c r="K24" s="128"/>
      <c r="L24" s="156"/>
      <c r="M24" s="156"/>
    </row>
    <row r="25" spans="1:13" ht="14.1" customHeight="1" x14ac:dyDescent="0.25">
      <c r="A25" s="22"/>
      <c r="B25" s="130"/>
      <c r="C25" s="264" t="s">
        <v>22</v>
      </c>
      <c r="D25" s="315">
        <v>41189</v>
      </c>
      <c r="E25" s="315">
        <v>39029</v>
      </c>
      <c r="F25" s="315">
        <v>249.16779</v>
      </c>
      <c r="G25" s="315">
        <v>37264.017870000003</v>
      </c>
      <c r="H25" s="334">
        <v>816</v>
      </c>
      <c r="I25" s="334">
        <f>E25-G25+H25</f>
        <v>2580.9821299999967</v>
      </c>
      <c r="J25" s="335">
        <v>40992.490890000001</v>
      </c>
      <c r="K25" s="128"/>
      <c r="L25" s="156"/>
      <c r="M25" s="156"/>
    </row>
    <row r="26" spans="1:13" ht="14.1" customHeight="1" x14ac:dyDescent="0.25">
      <c r="A26" s="22"/>
      <c r="B26" s="130"/>
      <c r="C26" s="264" t="s">
        <v>59</v>
      </c>
      <c r="D26" s="315">
        <v>45257</v>
      </c>
      <c r="E26" s="315">
        <v>41911</v>
      </c>
      <c r="F26" s="315">
        <v>453.34616</v>
      </c>
      <c r="G26" s="315">
        <v>37838.819530000001</v>
      </c>
      <c r="H26" s="334">
        <v>822</v>
      </c>
      <c r="I26" s="334">
        <f>E26-G26+H26</f>
        <v>4894.1804699999993</v>
      </c>
      <c r="J26" s="335">
        <v>39083.02493</v>
      </c>
      <c r="K26" s="128"/>
      <c r="L26" s="156"/>
      <c r="M26" s="156"/>
    </row>
    <row r="27" spans="1:13" ht="14.1" customHeight="1" x14ac:dyDescent="0.25">
      <c r="A27" s="22"/>
      <c r="B27" s="130"/>
      <c r="C27" s="264" t="s">
        <v>60</v>
      </c>
      <c r="D27" s="315">
        <v>42190</v>
      </c>
      <c r="E27" s="315">
        <v>42357</v>
      </c>
      <c r="F27" s="315">
        <v>953.28314</v>
      </c>
      <c r="G27" s="315">
        <v>37674.62818</v>
      </c>
      <c r="H27" s="334">
        <v>920</v>
      </c>
      <c r="I27" s="334">
        <f>E27-G27+H27</f>
        <v>5602.3718200000003</v>
      </c>
      <c r="J27" s="335">
        <v>36159.166391999999</v>
      </c>
      <c r="K27" s="128"/>
      <c r="L27" s="156"/>
      <c r="M27" s="156"/>
    </row>
    <row r="28" spans="1:13" ht="14.1" customHeight="1" x14ac:dyDescent="0.25">
      <c r="A28" s="22"/>
      <c r="B28" s="130"/>
      <c r="C28" s="264" t="s">
        <v>82</v>
      </c>
      <c r="D28" s="315">
        <v>30699</v>
      </c>
      <c r="E28" s="315">
        <v>28468</v>
      </c>
      <c r="F28" s="315">
        <v>415.56977000000001</v>
      </c>
      <c r="G28" s="315">
        <v>25370.476409999999</v>
      </c>
      <c r="H28" s="334">
        <v>770</v>
      </c>
      <c r="I28" s="334">
        <f>E28-G28+H28</f>
        <v>3867.5235900000007</v>
      </c>
      <c r="J28" s="335">
        <v>26714.364096000001</v>
      </c>
      <c r="K28" s="128"/>
      <c r="L28" s="156"/>
      <c r="M28" s="156"/>
    </row>
    <row r="29" spans="1:13" ht="14.1" customHeight="1" x14ac:dyDescent="0.25">
      <c r="A29" s="22"/>
      <c r="B29" s="130"/>
      <c r="C29" s="264" t="s">
        <v>83</v>
      </c>
      <c r="D29" s="315">
        <v>15270</v>
      </c>
      <c r="E29" s="315">
        <v>13586</v>
      </c>
      <c r="F29" s="315">
        <f>G29-2932</f>
        <v>396</v>
      </c>
      <c r="G29" s="315">
        <f>H25+H26+H27+H28</f>
        <v>3328</v>
      </c>
      <c r="H29" s="334"/>
      <c r="I29" s="334">
        <f>E29-G29</f>
        <v>10258</v>
      </c>
      <c r="J29" s="335">
        <v>3217</v>
      </c>
      <c r="K29" s="128"/>
      <c r="L29" s="156"/>
      <c r="M29" s="156"/>
    </row>
    <row r="30" spans="1:13" ht="14.1" customHeight="1" x14ac:dyDescent="0.25">
      <c r="A30" s="23"/>
      <c r="B30" s="129"/>
      <c r="C30" s="265" t="s">
        <v>18</v>
      </c>
      <c r="D30" s="314">
        <v>27917</v>
      </c>
      <c r="E30" s="314">
        <v>28138</v>
      </c>
      <c r="F30" s="314"/>
      <c r="G30" s="314">
        <v>15120.619000000001</v>
      </c>
      <c r="H30" s="334"/>
      <c r="I30" s="332">
        <f>E30-G30</f>
        <v>13017.380999999999</v>
      </c>
      <c r="J30" s="333">
        <v>12962.95832</v>
      </c>
      <c r="K30" s="128"/>
      <c r="L30" s="156"/>
      <c r="M30" s="156"/>
    </row>
    <row r="31" spans="1:13" ht="14.1" customHeight="1" x14ac:dyDescent="0.25">
      <c r="A31" s="23"/>
      <c r="B31" s="129"/>
      <c r="C31" s="265" t="s">
        <v>81</v>
      </c>
      <c r="D31" s="314">
        <f>D32+D33</f>
        <v>20712</v>
      </c>
      <c r="E31" s="314">
        <f>E32+E33</f>
        <v>20293</v>
      </c>
      <c r="F31" s="314">
        <f>F32</f>
        <v>136.55108999999999</v>
      </c>
      <c r="G31" s="314">
        <f>G32</f>
        <v>18557.994210000001</v>
      </c>
      <c r="H31" s="334"/>
      <c r="I31" s="332">
        <f>I32+I33</f>
        <v>1735.0057899999993</v>
      </c>
      <c r="J31" s="333">
        <f>J32</f>
        <v>17811.33756</v>
      </c>
      <c r="K31" s="128"/>
      <c r="L31" s="156"/>
      <c r="M31" s="156"/>
    </row>
    <row r="32" spans="1:13" ht="14.1" customHeight="1" x14ac:dyDescent="0.25">
      <c r="A32" s="22"/>
      <c r="B32" s="130"/>
      <c r="C32" s="264" t="s">
        <v>10</v>
      </c>
      <c r="D32" s="315">
        <v>18842</v>
      </c>
      <c r="E32" s="315">
        <v>18423</v>
      </c>
      <c r="F32" s="315">
        <f>203.55109-F36</f>
        <v>136.55108999999999</v>
      </c>
      <c r="G32" s="315">
        <f>21067.99421-G36</f>
        <v>18557.994210000001</v>
      </c>
      <c r="H32" s="334">
        <v>617</v>
      </c>
      <c r="I32" s="334">
        <f>E32-G32+H32</f>
        <v>482.00578999999925</v>
      </c>
      <c r="J32" s="335">
        <f>20805.33756-J36</f>
        <v>17811.33756</v>
      </c>
      <c r="K32" s="128"/>
      <c r="L32" s="156"/>
      <c r="M32" s="156"/>
    </row>
    <row r="33" spans="1:13" ht="14.1" customHeight="1" thickBot="1" x14ac:dyDescent="0.3">
      <c r="A33" s="22"/>
      <c r="B33" s="130"/>
      <c r="C33" s="336" t="s">
        <v>84</v>
      </c>
      <c r="D33" s="316">
        <v>1870</v>
      </c>
      <c r="E33" s="316">
        <v>1870</v>
      </c>
      <c r="F33" s="316">
        <f>G33-586</f>
        <v>31</v>
      </c>
      <c r="G33" s="316">
        <f>H32</f>
        <v>617</v>
      </c>
      <c r="H33" s="337"/>
      <c r="I33" s="337">
        <f t="shared" ref="I33:I38" si="0">E33-G33</f>
        <v>1253</v>
      </c>
      <c r="J33" s="338">
        <v>419</v>
      </c>
      <c r="K33" s="128"/>
      <c r="L33" s="156"/>
      <c r="M33" s="156"/>
    </row>
    <row r="34" spans="1:13" ht="15.75" customHeight="1" thickBot="1" x14ac:dyDescent="0.3">
      <c r="B34" s="119"/>
      <c r="C34" s="173" t="s">
        <v>109</v>
      </c>
      <c r="D34" s="377">
        <v>2500</v>
      </c>
      <c r="E34" s="377">
        <v>2500</v>
      </c>
      <c r="F34" s="377">
        <v>50.597200000000001</v>
      </c>
      <c r="G34" s="377">
        <v>1358.7881600000001</v>
      </c>
      <c r="H34" s="339"/>
      <c r="I34" s="339">
        <f t="shared" si="0"/>
        <v>1141.2118399999999</v>
      </c>
      <c r="J34" s="340">
        <v>2718.3568319999999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7">
        <v>933</v>
      </c>
      <c r="E35" s="317">
        <v>933</v>
      </c>
      <c r="F35" s="317">
        <v>1.25648</v>
      </c>
      <c r="G35" s="317">
        <v>440.55358999999999</v>
      </c>
      <c r="H35" s="318"/>
      <c r="I35" s="339">
        <f t="shared" si="0"/>
        <v>492.44641000000001</v>
      </c>
      <c r="J35" s="340">
        <v>447.76263999999998</v>
      </c>
      <c r="K35" s="128"/>
      <c r="L35" s="156"/>
      <c r="M35" s="156"/>
    </row>
    <row r="36" spans="1:13" ht="17.25" customHeight="1" thickBot="1" x14ac:dyDescent="0.3">
      <c r="B36" s="119"/>
      <c r="C36" s="173" t="s">
        <v>110</v>
      </c>
      <c r="D36" s="317">
        <v>3000</v>
      </c>
      <c r="E36" s="317">
        <v>3000</v>
      </c>
      <c r="F36" s="317">
        <f>G36-2443</f>
        <v>67</v>
      </c>
      <c r="G36" s="317">
        <v>2510</v>
      </c>
      <c r="H36" s="364"/>
      <c r="I36" s="318">
        <f t="shared" si="0"/>
        <v>490</v>
      </c>
      <c r="J36" s="321">
        <v>2994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7">
        <v>7000</v>
      </c>
      <c r="E37" s="317">
        <v>7000</v>
      </c>
      <c r="F37" s="317">
        <v>7.1119899999999996</v>
      </c>
      <c r="G37" s="317">
        <v>7000</v>
      </c>
      <c r="H37" s="318"/>
      <c r="I37" s="318">
        <f t="shared" si="0"/>
        <v>0</v>
      </c>
      <c r="J37" s="321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112</v>
      </c>
      <c r="D38" s="317">
        <v>0</v>
      </c>
      <c r="E38" s="317">
        <v>0</v>
      </c>
      <c r="F38" s="317"/>
      <c r="G38" s="317">
        <v>22</v>
      </c>
      <c r="H38" s="318"/>
      <c r="I38" s="318">
        <f t="shared" si="0"/>
        <v>-22</v>
      </c>
      <c r="J38" s="321">
        <v>-42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19">
        <f>D20+D23+D34+D35+D36+D37+D38</f>
        <v>343377</v>
      </c>
      <c r="E39" s="319">
        <f>E20+E23+E34+E35+E36+E37+E38</f>
        <v>333191</v>
      </c>
      <c r="F39" s="319">
        <f>F20+F23+F34+F35+F37+F38+F36</f>
        <v>3066.8226199999999</v>
      </c>
      <c r="G39" s="319">
        <f>G20+G23+G34+G35+G36+G37+G38</f>
        <v>235471.20856999999</v>
      </c>
      <c r="H39" s="196">
        <f>H25+H26+H27+H28+H32</f>
        <v>3945</v>
      </c>
      <c r="I39" s="196">
        <f>I20+I23+I34+I35+I36+I37+I38</f>
        <v>97719.791430000012</v>
      </c>
      <c r="J39" s="207">
        <f>J20+J23+J34+J35+J36+J37+J38</f>
        <v>224856.60521999997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108</v>
      </c>
      <c r="D40" s="131"/>
      <c r="E40" s="131"/>
      <c r="F40" s="171"/>
      <c r="G40" s="171"/>
      <c r="H40" s="163"/>
      <c r="I40" s="163"/>
      <c r="J40" s="396"/>
      <c r="K40" s="395"/>
      <c r="L40" s="123"/>
      <c r="M40" s="123"/>
    </row>
    <row r="41" spans="1:13" s="16" customFormat="1" ht="14.1" customHeight="1" x14ac:dyDescent="0.25">
      <c r="B41" s="122"/>
      <c r="C41" s="132" t="s">
        <v>114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1" t="s">
        <v>132</v>
      </c>
      <c r="D42" s="203"/>
      <c r="E42" s="203"/>
      <c r="F42" s="203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25">
      <c r="B43" s="122"/>
      <c r="C43" s="201" t="s">
        <v>111</v>
      </c>
      <c r="D43" s="203"/>
      <c r="E43" s="203"/>
      <c r="F43" s="203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113</v>
      </c>
      <c r="D44" s="362"/>
      <c r="E44" s="362"/>
      <c r="F44" s="362"/>
      <c r="G44" s="363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6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9" t="s">
        <v>1</v>
      </c>
      <c r="C47" s="420"/>
      <c r="D47" s="420"/>
      <c r="E47" s="420"/>
      <c r="F47" s="420"/>
      <c r="G47" s="420"/>
      <c r="H47" s="420"/>
      <c r="I47" s="420"/>
      <c r="J47" s="420"/>
      <c r="K47" s="421"/>
      <c r="L47" s="204"/>
      <c r="M47" s="204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11" t="s">
        <v>2</v>
      </c>
      <c r="D49" s="412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5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5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5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5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6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24" t="s">
        <v>8</v>
      </c>
      <c r="C55" s="425"/>
      <c r="D55" s="425"/>
      <c r="E55" s="425"/>
      <c r="F55" s="425"/>
      <c r="G55" s="425"/>
      <c r="H55" s="425"/>
      <c r="I55" s="425"/>
      <c r="J55" s="425"/>
      <c r="K55" s="426"/>
      <c r="L55" s="204"/>
      <c r="M55" s="204"/>
    </row>
    <row r="56" spans="2:13" s="3" customFormat="1" ht="63.75" thickBot="1" x14ac:dyDescent="0.3">
      <c r="B56" s="142"/>
      <c r="C56" s="178" t="s">
        <v>19</v>
      </c>
      <c r="D56" s="402" t="s">
        <v>20</v>
      </c>
      <c r="E56" s="324" t="str">
        <f>F19</f>
        <v>LANDET KVANTUM UKE 20</v>
      </c>
      <c r="F56" s="324" t="str">
        <f>G19</f>
        <v>LANDET KVANTUM T.O.M UKE 20</v>
      </c>
      <c r="G56" s="324" t="str">
        <f>I19</f>
        <v>RESTKVOTER</v>
      </c>
      <c r="H56" s="325" t="str">
        <f>J19</f>
        <v>LANDET KVANTUM T.O.M. UKE 20 2019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65" t="s">
        <v>32</v>
      </c>
      <c r="D57" s="433">
        <v>5386</v>
      </c>
      <c r="E57" s="403">
        <v>23.828710000000001</v>
      </c>
      <c r="F57" s="403">
        <v>412.86347999999998</v>
      </c>
      <c r="G57" s="435">
        <f>D57-F57-F58</f>
        <v>4465.6879499999995</v>
      </c>
      <c r="H57" s="347">
        <v>317.55860999999999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4"/>
      <c r="E58" s="401"/>
      <c r="F58" s="401">
        <v>507.44857000000002</v>
      </c>
      <c r="G58" s="436"/>
      <c r="H58" s="397">
        <v>773.31613000000004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76</v>
      </c>
      <c r="D59" s="377">
        <v>200</v>
      </c>
      <c r="E59" s="404">
        <v>6.0774999999999997</v>
      </c>
      <c r="F59" s="404">
        <v>68.985889999999998</v>
      </c>
      <c r="G59" s="400">
        <f>D59-F59</f>
        <v>131.01411000000002</v>
      </c>
      <c r="H59" s="398">
        <v>58.885980000000004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6">
        <v>8078</v>
      </c>
      <c r="E60" s="371">
        <f>E61+E62+E63</f>
        <v>1.5394000000000001</v>
      </c>
      <c r="F60" s="371">
        <f>F61+F62+F63</f>
        <v>70.236130000000003</v>
      </c>
      <c r="G60" s="371">
        <f>D60-F60</f>
        <v>8007.7638699999998</v>
      </c>
      <c r="H60" s="397">
        <f>H61+H62+H63</f>
        <v>59.886969999999998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39"/>
      <c r="E61" s="356">
        <v>8.4000000000000005E-2</v>
      </c>
      <c r="F61" s="356">
        <v>5.0050999999999997</v>
      </c>
      <c r="G61" s="356"/>
      <c r="H61" s="357">
        <v>12.475149999999999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39"/>
      <c r="E62" s="356">
        <v>0.22439999999999999</v>
      </c>
      <c r="F62" s="356">
        <v>43.542009999999998</v>
      </c>
      <c r="G62" s="356"/>
      <c r="H62" s="357">
        <v>31.817799999999998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3" t="s">
        <v>35</v>
      </c>
      <c r="D63" s="240"/>
      <c r="E63" s="366">
        <v>1.2310000000000001</v>
      </c>
      <c r="F63" s="366">
        <v>21.689019999999999</v>
      </c>
      <c r="G63" s="366"/>
      <c r="H63" s="370">
        <v>15.59402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5">
        <v>91</v>
      </c>
      <c r="E64" s="368"/>
      <c r="F64" s="368"/>
      <c r="G64" s="368">
        <f>D64-F64</f>
        <v>91</v>
      </c>
      <c r="H64" s="369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4"/>
      <c r="E65" s="372"/>
      <c r="F65" s="372"/>
      <c r="G65" s="372"/>
      <c r="H65" s="399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199">
        <f>E57+E58+E59+E60+E64+E65</f>
        <v>31.445610000000002</v>
      </c>
      <c r="F66" s="199">
        <f>F57+F58+F59+F60+F64+F65</f>
        <v>1059.5340700000002</v>
      </c>
      <c r="G66" s="199">
        <f>D66-F66</f>
        <v>12695.46593</v>
      </c>
      <c r="H66" s="197">
        <f>H57+H58+H59+H60+H64+H65</f>
        <v>1209.7120400000001</v>
      </c>
      <c r="I66" s="172"/>
      <c r="J66" s="172"/>
      <c r="K66" s="188"/>
      <c r="L66" s="105"/>
      <c r="M66" s="105"/>
    </row>
    <row r="67" spans="2:13" s="3" customFormat="1" ht="19.350000000000001" customHeight="1" thickBot="1" x14ac:dyDescent="0.3">
      <c r="B67" s="157"/>
      <c r="C67" s="432" t="s">
        <v>118</v>
      </c>
      <c r="D67" s="432"/>
      <c r="E67" s="432"/>
      <c r="F67" s="432"/>
      <c r="G67" s="432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9" t="s">
        <v>1</v>
      </c>
      <c r="C72" s="420"/>
      <c r="D72" s="420"/>
      <c r="E72" s="420"/>
      <c r="F72" s="420"/>
      <c r="G72" s="420"/>
      <c r="H72" s="420"/>
      <c r="I72" s="420"/>
      <c r="J72" s="420"/>
      <c r="K72" s="421"/>
      <c r="L72" s="204"/>
      <c r="M72" s="204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22" t="s">
        <v>2</v>
      </c>
      <c r="D74" s="423"/>
      <c r="E74" s="422" t="s">
        <v>20</v>
      </c>
      <c r="F74" s="427"/>
      <c r="G74" s="422" t="s">
        <v>21</v>
      </c>
      <c r="H74" s="423"/>
      <c r="I74" s="156"/>
      <c r="J74" s="156"/>
      <c r="K74" s="115"/>
      <c r="L74" s="136"/>
      <c r="M74" s="136"/>
    </row>
    <row r="75" spans="2:13" ht="15" x14ac:dyDescent="0.25">
      <c r="B75" s="247"/>
      <c r="C75" s="165" t="s">
        <v>27</v>
      </c>
      <c r="D75" s="169">
        <v>105159</v>
      </c>
      <c r="E75" s="248" t="s">
        <v>5</v>
      </c>
      <c r="F75" s="241">
        <v>39146</v>
      </c>
      <c r="G75" s="249" t="s">
        <v>25</v>
      </c>
      <c r="H75" s="241">
        <v>11497</v>
      </c>
      <c r="I75" s="166"/>
      <c r="J75" s="166"/>
      <c r="K75" s="250"/>
      <c r="L75" s="291"/>
      <c r="M75" s="136"/>
    </row>
    <row r="76" spans="2:13" ht="15" x14ac:dyDescent="0.25">
      <c r="B76" s="247"/>
      <c r="C76" s="165" t="s">
        <v>3</v>
      </c>
      <c r="D76" s="169">
        <v>96159</v>
      </c>
      <c r="E76" s="251" t="s">
        <v>6</v>
      </c>
      <c r="F76" s="169">
        <v>65362</v>
      </c>
      <c r="G76" s="249" t="s">
        <v>78</v>
      </c>
      <c r="H76" s="169">
        <v>48756</v>
      </c>
      <c r="I76" s="166"/>
      <c r="J76" s="166"/>
      <c r="K76" s="250"/>
      <c r="L76" s="291"/>
      <c r="M76" s="136"/>
    </row>
    <row r="77" spans="2:13" ht="18" thickBot="1" x14ac:dyDescent="0.3">
      <c r="B77" s="247"/>
      <c r="C77" s="165" t="s">
        <v>125</v>
      </c>
      <c r="D77" s="169">
        <v>13682</v>
      </c>
      <c r="E77" s="165" t="s">
        <v>93</v>
      </c>
      <c r="F77" s="169">
        <v>651</v>
      </c>
      <c r="G77" s="249" t="s">
        <v>79</v>
      </c>
      <c r="H77" s="169">
        <v>5109</v>
      </c>
      <c r="I77" s="166"/>
      <c r="J77" s="166"/>
      <c r="K77" s="250"/>
      <c r="L77" s="291"/>
      <c r="M77" s="136"/>
    </row>
    <row r="78" spans="2:13" ht="14.1" customHeight="1" thickBot="1" x14ac:dyDescent="0.3">
      <c r="B78" s="247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2"/>
      <c r="L78" s="255"/>
      <c r="M78" s="118"/>
    </row>
    <row r="79" spans="2:13" ht="12" customHeight="1" x14ac:dyDescent="0.25">
      <c r="B79" s="247"/>
      <c r="C79" s="311" t="s">
        <v>126</v>
      </c>
      <c r="D79" s="200"/>
      <c r="E79" s="200"/>
      <c r="F79" s="200"/>
      <c r="G79" s="200"/>
      <c r="H79" s="200"/>
      <c r="I79" s="254"/>
      <c r="J79" s="255"/>
      <c r="K79" s="252"/>
      <c r="L79" s="255"/>
      <c r="M79" s="118"/>
    </row>
    <row r="80" spans="2:13" ht="14.25" customHeight="1" x14ac:dyDescent="0.25">
      <c r="B80" s="247"/>
      <c r="C80" s="431"/>
      <c r="D80" s="431"/>
      <c r="E80" s="431"/>
      <c r="F80" s="431"/>
      <c r="G80" s="431"/>
      <c r="H80" s="431"/>
      <c r="I80" s="254"/>
      <c r="J80" s="255"/>
      <c r="K80" s="252"/>
      <c r="L80" s="255"/>
      <c r="M80" s="118"/>
    </row>
    <row r="81" spans="1:13" ht="6" customHeight="1" thickBot="1" x14ac:dyDescent="0.3">
      <c r="B81" s="247"/>
      <c r="C81" s="431"/>
      <c r="D81" s="431"/>
      <c r="E81" s="431"/>
      <c r="F81" s="431"/>
      <c r="G81" s="431"/>
      <c r="H81" s="431"/>
      <c r="I81" s="255"/>
      <c r="J81" s="255"/>
      <c r="K81" s="252"/>
      <c r="L81" s="255"/>
      <c r="M81" s="118"/>
    </row>
    <row r="82" spans="1:13" ht="14.1" customHeight="1" x14ac:dyDescent="0.25">
      <c r="B82" s="428" t="s">
        <v>8</v>
      </c>
      <c r="C82" s="429"/>
      <c r="D82" s="429"/>
      <c r="E82" s="429"/>
      <c r="F82" s="429"/>
      <c r="G82" s="429"/>
      <c r="H82" s="429"/>
      <c r="I82" s="429"/>
      <c r="J82" s="429"/>
      <c r="K82" s="430"/>
      <c r="L82" s="292"/>
      <c r="M82" s="204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3" t="s">
        <v>70</v>
      </c>
      <c r="E84" s="323" t="s">
        <v>98</v>
      </c>
      <c r="F84" s="194" t="str">
        <f>F19</f>
        <v>LANDET KVANTUM UKE 20</v>
      </c>
      <c r="G84" s="194" t="str">
        <f>G19</f>
        <v>LANDET KVANTUM T.O.M UKE 20</v>
      </c>
      <c r="H84" s="194" t="str">
        <f>I19</f>
        <v>RESTKVOTER</v>
      </c>
      <c r="I84" s="195" t="str">
        <f>J19</f>
        <v>LANDET KVANTUM T.O.M. UKE 20 2019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1" t="s">
        <v>16</v>
      </c>
      <c r="D85" s="312">
        <f>D87+D86</f>
        <v>40215</v>
      </c>
      <c r="E85" s="312">
        <f>E87+E86</f>
        <v>38762</v>
      </c>
      <c r="F85" s="312">
        <f>F87+F86</f>
        <v>451.97991000000002</v>
      </c>
      <c r="G85" s="312">
        <f>G86+G87</f>
        <v>23186.324229999998</v>
      </c>
      <c r="H85" s="326">
        <f>H86+H87</f>
        <v>15575.67577</v>
      </c>
      <c r="I85" s="327">
        <f>I86+I87</f>
        <v>25231.216220000002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59" t="s">
        <v>12</v>
      </c>
      <c r="D86" s="313">
        <v>39465</v>
      </c>
      <c r="E86" s="313">
        <v>37937</v>
      </c>
      <c r="F86" s="313">
        <v>451.97991000000002</v>
      </c>
      <c r="G86" s="313">
        <v>22946.97323</v>
      </c>
      <c r="H86" s="328">
        <f>E86-G86</f>
        <v>14990.02677</v>
      </c>
      <c r="I86" s="329">
        <v>24925.112870000001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2" t="s">
        <v>11</v>
      </c>
      <c r="D87" s="322">
        <v>750</v>
      </c>
      <c r="E87" s="322">
        <v>825</v>
      </c>
      <c r="F87" s="322"/>
      <c r="G87" s="322">
        <v>239.351</v>
      </c>
      <c r="H87" s="330">
        <f>E87-G87</f>
        <v>585.649</v>
      </c>
      <c r="I87" s="331">
        <v>306.10334999999998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8" t="s">
        <v>17</v>
      </c>
      <c r="D88" s="312">
        <f t="shared" ref="D88" si="1">D89+D94+D95</f>
        <v>67105</v>
      </c>
      <c r="E88" s="312">
        <f t="shared" ref="E88:I88" si="2">E89+E94+E95</f>
        <v>70774</v>
      </c>
      <c r="F88" s="312">
        <f t="shared" si="2"/>
        <v>1872.0942200000002</v>
      </c>
      <c r="G88" s="312">
        <f t="shared" si="2"/>
        <v>25746.579819999999</v>
      </c>
      <c r="H88" s="326">
        <f>H89+H94+H95</f>
        <v>45027.420180000001</v>
      </c>
      <c r="I88" s="327">
        <f t="shared" si="2"/>
        <v>25967.826010000001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5" t="s">
        <v>80</v>
      </c>
      <c r="D89" s="314">
        <f t="shared" ref="D89" si="3">D90+D91+D92+D93</f>
        <v>50046</v>
      </c>
      <c r="E89" s="314">
        <f t="shared" ref="E89:I89" si="4">E90+E91+E92+E93</f>
        <v>54332</v>
      </c>
      <c r="F89" s="314">
        <f t="shared" si="4"/>
        <v>1854.1127200000001</v>
      </c>
      <c r="G89" s="314">
        <f t="shared" si="4"/>
        <v>20122.47306</v>
      </c>
      <c r="H89" s="332">
        <f>H90+H91+H92+H93</f>
        <v>34209.526940000003</v>
      </c>
      <c r="I89" s="333">
        <f t="shared" si="4"/>
        <v>18962.2886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4" t="s">
        <v>22</v>
      </c>
      <c r="D90" s="315">
        <v>13337</v>
      </c>
      <c r="E90" s="315">
        <v>14884</v>
      </c>
      <c r="F90" s="315">
        <v>59.288600000000002</v>
      </c>
      <c r="G90" s="315">
        <v>2817.0096199999998</v>
      </c>
      <c r="H90" s="334">
        <f t="shared" ref="H90:H98" si="5">E90-G90</f>
        <v>12066.990379999999</v>
      </c>
      <c r="I90" s="335">
        <v>2869.65825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4" t="s">
        <v>23</v>
      </c>
      <c r="D91" s="315">
        <v>13743</v>
      </c>
      <c r="E91" s="315">
        <v>15259</v>
      </c>
      <c r="F91" s="315">
        <v>432.25556</v>
      </c>
      <c r="G91" s="315">
        <v>6411.73038</v>
      </c>
      <c r="H91" s="334">
        <f t="shared" si="5"/>
        <v>8847.2696199999991</v>
      </c>
      <c r="I91" s="335">
        <v>6016.0828099999999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4" t="s">
        <v>24</v>
      </c>
      <c r="D92" s="315">
        <v>14275</v>
      </c>
      <c r="E92" s="315">
        <v>15859</v>
      </c>
      <c r="F92" s="315">
        <v>659.02998000000002</v>
      </c>
      <c r="G92" s="315">
        <v>6750.1933499999996</v>
      </c>
      <c r="H92" s="334">
        <f t="shared" si="5"/>
        <v>9108.8066500000004</v>
      </c>
      <c r="I92" s="335">
        <v>6596.6561600000005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4" t="s">
        <v>82</v>
      </c>
      <c r="D93" s="315">
        <v>8691</v>
      </c>
      <c r="E93" s="315">
        <v>8330</v>
      </c>
      <c r="F93" s="315">
        <v>703.53858000000002</v>
      </c>
      <c r="G93" s="315">
        <v>4143.53971</v>
      </c>
      <c r="H93" s="334">
        <f t="shared" si="5"/>
        <v>4186.46029</v>
      </c>
      <c r="I93" s="335">
        <v>3479.89138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5" t="s">
        <v>29</v>
      </c>
      <c r="D94" s="314">
        <v>11810</v>
      </c>
      <c r="E94" s="314">
        <v>11135</v>
      </c>
      <c r="F94" s="314"/>
      <c r="G94" s="314">
        <v>4738.7930900000001</v>
      </c>
      <c r="H94" s="332">
        <f t="shared" si="5"/>
        <v>6396.2069099999999</v>
      </c>
      <c r="I94" s="333">
        <v>6234.1573699999999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6" t="s">
        <v>79</v>
      </c>
      <c r="D95" s="320">
        <v>5249</v>
      </c>
      <c r="E95" s="320">
        <v>5307</v>
      </c>
      <c r="F95" s="320">
        <v>17.9815</v>
      </c>
      <c r="G95" s="320">
        <v>885.31367</v>
      </c>
      <c r="H95" s="343">
        <f t="shared" si="5"/>
        <v>4421.6863300000005</v>
      </c>
      <c r="I95" s="344">
        <v>771.38004000000001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77">
        <v>351</v>
      </c>
      <c r="E96" s="377">
        <v>351</v>
      </c>
      <c r="F96" s="377">
        <v>2.052E-2</v>
      </c>
      <c r="G96" s="377">
        <v>9.4123000000000001</v>
      </c>
      <c r="H96" s="339">
        <f t="shared" si="5"/>
        <v>341.58769999999998</v>
      </c>
      <c r="I96" s="340">
        <v>17.80254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7">
        <v>300</v>
      </c>
      <c r="E97" s="317">
        <v>300</v>
      </c>
      <c r="F97" s="317">
        <v>0.21171999999999999</v>
      </c>
      <c r="G97" s="317">
        <v>300</v>
      </c>
      <c r="H97" s="318">
        <f t="shared" si="5"/>
        <v>0</v>
      </c>
      <c r="I97" s="321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7" t="s">
        <v>115</v>
      </c>
      <c r="D98" s="317"/>
      <c r="E98" s="317"/>
      <c r="F98" s="317"/>
      <c r="G98" s="317">
        <v>7</v>
      </c>
      <c r="H98" s="318">
        <f t="shared" si="5"/>
        <v>-7</v>
      </c>
      <c r="I98" s="321">
        <v>17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19">
        <f>D85+D88+D96+D97+D98</f>
        <v>107971</v>
      </c>
      <c r="E99" s="319">
        <f>E85+E88+E96+E97+E98</f>
        <v>110187</v>
      </c>
      <c r="F99" s="319">
        <f t="shared" ref="F99:G99" si="6">F85+F88+F96+F97+F98</f>
        <v>2324.3063699999998</v>
      </c>
      <c r="G99" s="319">
        <f t="shared" si="6"/>
        <v>49249.316350000001</v>
      </c>
      <c r="H99" s="221">
        <f>H85+H88+H96+H97+H98</f>
        <v>60937.683649999999</v>
      </c>
      <c r="I99" s="197">
        <f>I85+I88+I96+I97+I98</f>
        <v>51533.844770000003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117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1" t="s">
        <v>128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25">
      <c r="B102" s="122"/>
      <c r="C102" s="201" t="s">
        <v>103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.75" thickBot="1" x14ac:dyDescent="0.3">
      <c r="B103" s="24"/>
      <c r="C103" s="202" t="s">
        <v>116</v>
      </c>
      <c r="D103" s="202"/>
      <c r="E103" s="202"/>
      <c r="F103" s="202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25">
      <c r="B106" s="419" t="s">
        <v>1</v>
      </c>
      <c r="C106" s="420"/>
      <c r="D106" s="420"/>
      <c r="E106" s="420"/>
      <c r="F106" s="420"/>
      <c r="G106" s="420"/>
      <c r="H106" s="420"/>
      <c r="I106" s="420"/>
      <c r="J106" s="420"/>
      <c r="K106" s="421"/>
      <c r="L106" s="204"/>
      <c r="M106" s="204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">
      <c r="B108" s="2"/>
      <c r="C108" s="422" t="s">
        <v>2</v>
      </c>
      <c r="D108" s="423"/>
      <c r="E108" s="422" t="s">
        <v>20</v>
      </c>
      <c r="F108" s="423"/>
      <c r="G108" s="422" t="s">
        <v>21</v>
      </c>
      <c r="H108" s="423"/>
      <c r="I108" s="38"/>
      <c r="J108" s="156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9">
        <v>156482</v>
      </c>
      <c r="E109" s="164" t="s">
        <v>5</v>
      </c>
      <c r="F109" s="241">
        <v>56470</v>
      </c>
      <c r="G109" s="165" t="s">
        <v>25</v>
      </c>
      <c r="H109" s="241">
        <v>6380</v>
      </c>
      <c r="I109" s="38"/>
      <c r="J109" s="156"/>
      <c r="K109" s="42"/>
      <c r="L109" s="80"/>
      <c r="M109" s="80"/>
    </row>
    <row r="110" spans="1:13" ht="14.1" customHeight="1" x14ac:dyDescent="0.25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25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">
      <c r="B112" s="43"/>
      <c r="C112" s="381"/>
      <c r="D112" s="379"/>
      <c r="E112" s="379" t="s">
        <v>77</v>
      </c>
      <c r="F112" s="169">
        <v>3861</v>
      </c>
      <c r="G112" s="11"/>
      <c r="H112" s="381"/>
      <c r="I112" s="38"/>
      <c r="J112" s="156"/>
      <c r="K112" s="10"/>
      <c r="L112" s="118"/>
      <c r="M112" s="118"/>
    </row>
    <row r="113" spans="2:13" ht="14.1" customHeight="1" thickBot="1" x14ac:dyDescent="0.3">
      <c r="B113" s="9"/>
      <c r="C113" s="12" t="s">
        <v>31</v>
      </c>
      <c r="D113" s="170">
        <f>D109+D110+D111</f>
        <v>171982</v>
      </c>
      <c r="E113" s="380" t="s">
        <v>7</v>
      </c>
      <c r="F113" s="170">
        <f>F109+F110+F111+F112</f>
        <v>156482</v>
      </c>
      <c r="G113" s="121" t="s">
        <v>6</v>
      </c>
      <c r="H113" s="37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25">
      <c r="B114" s="13"/>
      <c r="C114" s="123" t="s">
        <v>119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25">
      <c r="B116" s="424" t="s">
        <v>8</v>
      </c>
      <c r="C116" s="425"/>
      <c r="D116" s="425"/>
      <c r="E116" s="425"/>
      <c r="F116" s="425"/>
      <c r="G116" s="425"/>
      <c r="H116" s="425"/>
      <c r="I116" s="425"/>
      <c r="J116" s="425"/>
      <c r="K116" s="426"/>
      <c r="L116" s="204"/>
      <c r="M116" s="204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">
      <c r="B118" s="2"/>
      <c r="C118" s="217" t="s">
        <v>19</v>
      </c>
      <c r="D118" s="178" t="s">
        <v>70</v>
      </c>
      <c r="E118" s="178" t="s">
        <v>99</v>
      </c>
      <c r="F118" s="187" t="str">
        <f>F19</f>
        <v>LANDET KVANTUM UKE 20</v>
      </c>
      <c r="G118" s="194" t="str">
        <f>G19</f>
        <v>LANDET KVANTUM T.O.M UKE 20</v>
      </c>
      <c r="H118" s="194" t="str">
        <f>I19</f>
        <v>RESTKVOTER</v>
      </c>
      <c r="I118" s="195" t="str">
        <f>J19</f>
        <v>LANDET KVANTUM T.O.M. UKE 20 2019</v>
      </c>
      <c r="J118" s="4"/>
      <c r="K118" s="1"/>
      <c r="L118" s="4"/>
      <c r="M118" s="4"/>
    </row>
    <row r="119" spans="2:13" s="70" customFormat="1" ht="14.1" customHeight="1" x14ac:dyDescent="0.25">
      <c r="B119" s="9"/>
      <c r="C119" s="258" t="s">
        <v>74</v>
      </c>
      <c r="D119" s="231">
        <f t="shared" ref="D119:E119" si="7">D120+D121+D122</f>
        <v>56470</v>
      </c>
      <c r="E119" s="231">
        <f t="shared" si="7"/>
        <v>52057</v>
      </c>
      <c r="F119" s="231">
        <f t="shared" ref="F119:I119" si="8">F120+F121+F122</f>
        <v>124.22969999999999</v>
      </c>
      <c r="G119" s="231">
        <f t="shared" si="8"/>
        <v>31509.72277</v>
      </c>
      <c r="H119" s="345">
        <f t="shared" si="8"/>
        <v>15407.15149</v>
      </c>
      <c r="I119" s="347">
        <f t="shared" si="8"/>
        <v>27771.29925</v>
      </c>
      <c r="J119" s="156"/>
      <c r="K119" s="128"/>
      <c r="L119" s="156"/>
      <c r="M119" s="156"/>
    </row>
    <row r="120" spans="2:13" ht="14.1" customHeight="1" x14ac:dyDescent="0.25">
      <c r="B120" s="9"/>
      <c r="C120" s="259" t="s">
        <v>12</v>
      </c>
      <c r="D120" s="243">
        <v>45176</v>
      </c>
      <c r="E120" s="243">
        <v>41220</v>
      </c>
      <c r="F120" s="243">
        <v>68.480099999999993</v>
      </c>
      <c r="G120" s="243">
        <v>28159.832900000001</v>
      </c>
      <c r="H120" s="348">
        <v>13256.07516</v>
      </c>
      <c r="I120" s="349">
        <v>22550.62314</v>
      </c>
      <c r="J120" s="156"/>
      <c r="K120" s="128"/>
      <c r="L120" s="156"/>
      <c r="M120" s="156"/>
    </row>
    <row r="121" spans="2:13" ht="14.1" customHeight="1" x14ac:dyDescent="0.25">
      <c r="B121" s="9"/>
      <c r="C121" s="259" t="s">
        <v>11</v>
      </c>
      <c r="D121" s="243">
        <v>10794</v>
      </c>
      <c r="E121" s="243">
        <v>10337</v>
      </c>
      <c r="F121" s="243">
        <v>55.749600000000001</v>
      </c>
      <c r="G121" s="243">
        <v>3349.88987</v>
      </c>
      <c r="H121" s="348">
        <v>1651.0763300000001</v>
      </c>
      <c r="I121" s="349">
        <v>5220.6761100000003</v>
      </c>
      <c r="J121" s="156"/>
      <c r="K121" s="128"/>
      <c r="L121" s="156"/>
      <c r="M121" s="156"/>
    </row>
    <row r="122" spans="2:13" ht="15.75" thickBot="1" x14ac:dyDescent="0.3">
      <c r="B122" s="9"/>
      <c r="C122" s="260" t="s">
        <v>39</v>
      </c>
      <c r="D122" s="244">
        <v>500</v>
      </c>
      <c r="E122" s="244">
        <v>500</v>
      </c>
      <c r="F122" s="244"/>
      <c r="G122" s="244"/>
      <c r="H122" s="350">
        <f>E122-G122</f>
        <v>500</v>
      </c>
      <c r="I122" s="351"/>
      <c r="J122" s="156"/>
      <c r="K122" s="128"/>
      <c r="L122" s="156"/>
      <c r="M122" s="156"/>
    </row>
    <row r="123" spans="2:13" s="97" customFormat="1" ht="13.5" customHeight="1" thickBot="1" x14ac:dyDescent="0.3">
      <c r="B123" s="99"/>
      <c r="C123" s="261" t="s">
        <v>38</v>
      </c>
      <c r="D123" s="294">
        <v>38155</v>
      </c>
      <c r="E123" s="294">
        <v>34652</v>
      </c>
      <c r="F123" s="294">
        <v>721.13121999999998</v>
      </c>
      <c r="G123" s="294">
        <v>4466.8636200000001</v>
      </c>
      <c r="H123" s="297">
        <f>E123-G123</f>
        <v>30185.13638</v>
      </c>
      <c r="I123" s="299">
        <v>5541.2805399999997</v>
      </c>
      <c r="J123" s="100"/>
      <c r="K123" s="128"/>
      <c r="L123" s="156"/>
      <c r="M123" s="156"/>
    </row>
    <row r="124" spans="2:13" s="70" customFormat="1" ht="14.25" customHeight="1" thickBot="1" x14ac:dyDescent="0.3">
      <c r="B124" s="9"/>
      <c r="C124" s="262" t="s">
        <v>17</v>
      </c>
      <c r="D124" s="225">
        <f>D125+D130+D133</f>
        <v>59468</v>
      </c>
      <c r="E124" s="225">
        <f>E125+E130+E133</f>
        <v>53642</v>
      </c>
      <c r="F124" s="225">
        <f>F125+F130+F133</f>
        <v>952.44938000000013</v>
      </c>
      <c r="G124" s="225">
        <f>G133+G130+G125</f>
        <v>29200.709619999998</v>
      </c>
      <c r="H124" s="352">
        <f>H125+H130+H133</f>
        <v>24441.290380000006</v>
      </c>
      <c r="I124" s="353">
        <f>I125+I130+I133</f>
        <v>34328.547189999997</v>
      </c>
      <c r="J124" s="118"/>
      <c r="K124" s="128"/>
      <c r="L124" s="156"/>
      <c r="M124" s="156"/>
    </row>
    <row r="125" spans="2:13" ht="15.75" customHeight="1" x14ac:dyDescent="0.25">
      <c r="B125" s="2"/>
      <c r="C125" s="263" t="s">
        <v>85</v>
      </c>
      <c r="D125" s="367">
        <f>D126+D127+D128+D129</f>
        <v>44969</v>
      </c>
      <c r="E125" s="367">
        <f>E126+E127+E128+E129</f>
        <v>40509</v>
      </c>
      <c r="F125" s="367">
        <f>F126+F127+F128+F129</f>
        <v>894.74941000000013</v>
      </c>
      <c r="G125" s="367">
        <f>G126+G127+G129+G128</f>
        <v>20920.023809999999</v>
      </c>
      <c r="H125" s="354">
        <f>H126+H127+H128+H129</f>
        <v>19588.976190000001</v>
      </c>
      <c r="I125" s="355">
        <f>I126+I127+I128+I129</f>
        <v>25360.47336</v>
      </c>
      <c r="J125" s="4"/>
      <c r="K125" s="128"/>
      <c r="L125" s="156"/>
      <c r="M125" s="156"/>
    </row>
    <row r="126" spans="2:13" s="22" customFormat="1" ht="14.1" customHeight="1" x14ac:dyDescent="0.25">
      <c r="B126" s="45"/>
      <c r="C126" s="264" t="s">
        <v>22</v>
      </c>
      <c r="D126" s="239">
        <v>11917</v>
      </c>
      <c r="E126" s="239">
        <v>12976</v>
      </c>
      <c r="F126" s="239">
        <v>99.923950000000005</v>
      </c>
      <c r="G126" s="239">
        <v>4073.63177</v>
      </c>
      <c r="H126" s="356">
        <f t="shared" ref="H126:H138" si="9">E126-G126</f>
        <v>8902.36823</v>
      </c>
      <c r="I126" s="357">
        <v>4065.1327200000001</v>
      </c>
      <c r="J126" s="46"/>
      <c r="K126" s="128"/>
      <c r="L126" s="156"/>
      <c r="M126" s="156"/>
    </row>
    <row r="127" spans="2:13" s="22" customFormat="1" ht="14.1" customHeight="1" x14ac:dyDescent="0.25">
      <c r="B127" s="130"/>
      <c r="C127" s="264" t="s">
        <v>23</v>
      </c>
      <c r="D127" s="239">
        <v>12852</v>
      </c>
      <c r="E127" s="239">
        <v>10724</v>
      </c>
      <c r="F127" s="239">
        <v>105.5155</v>
      </c>
      <c r="G127" s="239">
        <v>5961.9051300000001</v>
      </c>
      <c r="H127" s="356">
        <f t="shared" si="9"/>
        <v>4762.0948699999999</v>
      </c>
      <c r="I127" s="357">
        <v>6869.31657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4" t="s">
        <v>24</v>
      </c>
      <c r="D128" s="239">
        <v>11166</v>
      </c>
      <c r="E128" s="239">
        <v>8990</v>
      </c>
      <c r="F128" s="239">
        <v>367.68400000000003</v>
      </c>
      <c r="G128" s="239">
        <v>6078.7034299999996</v>
      </c>
      <c r="H128" s="356">
        <f t="shared" si="9"/>
        <v>2911.2965700000004</v>
      </c>
      <c r="I128" s="357">
        <v>7413.6907799999999</v>
      </c>
      <c r="J128" s="136"/>
      <c r="K128" s="128"/>
      <c r="L128" s="156"/>
      <c r="M128" s="156"/>
    </row>
    <row r="129" spans="2:13" s="22" customFormat="1" ht="14.1" customHeight="1" x14ac:dyDescent="0.25">
      <c r="B129" s="130"/>
      <c r="C129" s="264" t="s">
        <v>82</v>
      </c>
      <c r="D129" s="239">
        <v>9034</v>
      </c>
      <c r="E129" s="239">
        <v>7819</v>
      </c>
      <c r="F129" s="239">
        <v>321.62596000000002</v>
      </c>
      <c r="G129" s="239">
        <v>4805.7834800000001</v>
      </c>
      <c r="H129" s="356">
        <f t="shared" si="9"/>
        <v>3013.2165199999999</v>
      </c>
      <c r="I129" s="357">
        <v>7012.3332899999996</v>
      </c>
      <c r="J129" s="136"/>
      <c r="K129" s="128"/>
      <c r="L129" s="156"/>
      <c r="M129" s="156"/>
    </row>
    <row r="130" spans="2:13" s="23" customFormat="1" ht="14.1" customHeight="1" x14ac:dyDescent="0.25">
      <c r="B130" s="20"/>
      <c r="C130" s="265" t="s">
        <v>18</v>
      </c>
      <c r="D130" s="232">
        <f>D132+D131</f>
        <v>6380</v>
      </c>
      <c r="E130" s="232">
        <v>5924</v>
      </c>
      <c r="F130" s="232">
        <v>0</v>
      </c>
      <c r="G130" s="232">
        <v>5617.9352799999997</v>
      </c>
      <c r="H130" s="358">
        <f t="shared" si="9"/>
        <v>306.06472000000031</v>
      </c>
      <c r="I130" s="357">
        <v>6195.67706</v>
      </c>
      <c r="J130" s="39"/>
      <c r="K130" s="128"/>
      <c r="L130" s="156"/>
      <c r="M130" s="156"/>
    </row>
    <row r="131" spans="2:13" ht="14.1" customHeight="1" x14ac:dyDescent="0.25">
      <c r="B131" s="9"/>
      <c r="C131" s="264" t="s">
        <v>40</v>
      </c>
      <c r="D131" s="239">
        <v>5880</v>
      </c>
      <c r="E131" s="239">
        <f>E130-500</f>
        <v>5424</v>
      </c>
      <c r="F131" s="239">
        <v>0</v>
      </c>
      <c r="G131" s="239">
        <v>5595.1228300000002</v>
      </c>
      <c r="H131" s="356">
        <f t="shared" si="9"/>
        <v>-171.12283000000025</v>
      </c>
      <c r="I131" s="357">
        <v>6160.4665000000005</v>
      </c>
      <c r="J131" s="118"/>
      <c r="K131" s="128"/>
      <c r="L131" s="156"/>
      <c r="M131" s="156"/>
    </row>
    <row r="132" spans="2:13" ht="14.1" customHeight="1" x14ac:dyDescent="0.25">
      <c r="B132" s="20"/>
      <c r="C132" s="264" t="s">
        <v>41</v>
      </c>
      <c r="D132" s="239">
        <v>500</v>
      </c>
      <c r="E132" s="239">
        <v>500</v>
      </c>
      <c r="F132" s="239">
        <f>F130-F131</f>
        <v>0</v>
      </c>
      <c r="G132" s="239">
        <f>G130-G131</f>
        <v>22.812449999999444</v>
      </c>
      <c r="H132" s="356">
        <f t="shared" si="9"/>
        <v>477.18755000000056</v>
      </c>
      <c r="I132" s="357">
        <f>I130-I131</f>
        <v>35.210559999999532</v>
      </c>
      <c r="J132" s="39"/>
      <c r="K132" s="128"/>
      <c r="L132" s="156"/>
      <c r="M132" s="156"/>
    </row>
    <row r="133" spans="2:13" ht="15.75" thickBot="1" x14ac:dyDescent="0.3">
      <c r="B133" s="9"/>
      <c r="C133" s="266" t="s">
        <v>79</v>
      </c>
      <c r="D133" s="256">
        <v>8119</v>
      </c>
      <c r="E133" s="256">
        <v>7209</v>
      </c>
      <c r="F133" s="256">
        <v>57.69997</v>
      </c>
      <c r="G133" s="256">
        <v>2662.7505299999998</v>
      </c>
      <c r="H133" s="359">
        <f t="shared" si="9"/>
        <v>4546.2494700000007</v>
      </c>
      <c r="I133" s="437">
        <v>2772.3967699999998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2" t="s">
        <v>13</v>
      </c>
      <c r="D134" s="225">
        <v>139</v>
      </c>
      <c r="E134" s="225">
        <f>D134</f>
        <v>139</v>
      </c>
      <c r="F134" s="225">
        <v>1.755E-2</v>
      </c>
      <c r="G134" s="225">
        <v>12.69735</v>
      </c>
      <c r="H134" s="368">
        <f t="shared" si="9"/>
        <v>126.30265</v>
      </c>
      <c r="I134" s="369">
        <v>11.9689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7" t="s">
        <v>42</v>
      </c>
      <c r="D135" s="295">
        <v>250</v>
      </c>
      <c r="E135" s="295">
        <v>250</v>
      </c>
      <c r="F135" s="295">
        <v>0</v>
      </c>
      <c r="G135" s="295">
        <v>207.3338</v>
      </c>
      <c r="H135" s="298">
        <f t="shared" si="9"/>
        <v>42.666200000000003</v>
      </c>
      <c r="I135" s="300">
        <v>90.216999999999999</v>
      </c>
      <c r="J135" s="118"/>
      <c r="K135" s="128"/>
      <c r="L135" s="156"/>
      <c r="M135" s="156"/>
    </row>
    <row r="136" spans="2:13" s="70" customFormat="1" ht="18" thickBot="1" x14ac:dyDescent="0.3">
      <c r="B136" s="9"/>
      <c r="C136" s="267" t="s">
        <v>65</v>
      </c>
      <c r="D136" s="225">
        <v>2000</v>
      </c>
      <c r="E136" s="225">
        <v>2000</v>
      </c>
      <c r="F136" s="225">
        <v>4.6278699999999997</v>
      </c>
      <c r="G136" s="225">
        <v>2000</v>
      </c>
      <c r="H136" s="229">
        <f>E136-G136</f>
        <v>0</v>
      </c>
      <c r="I136" s="230">
        <v>2000</v>
      </c>
      <c r="J136" s="156"/>
      <c r="K136" s="128"/>
      <c r="L136" s="156"/>
      <c r="M136" s="156"/>
    </row>
    <row r="137" spans="2:13" s="70" customFormat="1" ht="15.75" thickBot="1" x14ac:dyDescent="0.3">
      <c r="B137" s="9"/>
      <c r="C137" s="218" t="s">
        <v>14</v>
      </c>
      <c r="D137" s="224"/>
      <c r="E137" s="224"/>
      <c r="F137" s="224">
        <v>25</v>
      </c>
      <c r="G137" s="224">
        <v>417</v>
      </c>
      <c r="H137" s="233">
        <f t="shared" si="9"/>
        <v>-417</v>
      </c>
      <c r="I137" s="296">
        <v>424</v>
      </c>
      <c r="J137" s="118"/>
      <c r="K137" s="128"/>
      <c r="L137" s="156"/>
      <c r="M137" s="156"/>
    </row>
    <row r="138" spans="2:13" s="3" customFormat="1" ht="16.5" thickBot="1" x14ac:dyDescent="0.3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1827.4557200000002</v>
      </c>
      <c r="G138" s="186">
        <f>G119+G123+G124+G134+G135+G136+G137</f>
        <v>67814.327159999986</v>
      </c>
      <c r="H138" s="199">
        <f t="shared" si="9"/>
        <v>74925.672840000014</v>
      </c>
      <c r="I138" s="197">
        <f>I119+I122+I123+I124+I134+I135+I136+I137</f>
        <v>70167.312880000012</v>
      </c>
      <c r="J138" s="172"/>
      <c r="K138" s="128"/>
      <c r="L138" s="156"/>
      <c r="M138" s="156"/>
    </row>
    <row r="139" spans="2:13" s="3" customFormat="1" ht="14.25" customHeight="1" x14ac:dyDescent="0.25">
      <c r="B139" s="2"/>
      <c r="C139" s="361" t="s">
        <v>94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25">
      <c r="B140" s="2"/>
      <c r="C140" s="123" t="s">
        <v>120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25">
      <c r="B141" s="117"/>
      <c r="C141" s="201" t="s">
        <v>133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102</v>
      </c>
      <c r="D142" s="205"/>
      <c r="E142" s="205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5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09"/>
      <c r="C147" s="210"/>
      <c r="D147" s="211"/>
      <c r="E147" s="211"/>
      <c r="F147" s="211"/>
      <c r="G147" s="211"/>
      <c r="H147" s="212"/>
      <c r="I147" s="212"/>
      <c r="J147" s="212"/>
      <c r="K147" s="213"/>
      <c r="L147" s="118"/>
      <c r="M147" s="118"/>
    </row>
    <row r="148" spans="2:13" ht="12" customHeight="1" thickBot="1" x14ac:dyDescent="0.3">
      <c r="B148" s="119"/>
      <c r="C148" s="411" t="s">
        <v>2</v>
      </c>
      <c r="D148" s="412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8" t="s">
        <v>55</v>
      </c>
      <c r="D149" s="269">
        <v>36219</v>
      </c>
      <c r="E149" s="270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1" t="s">
        <v>67</v>
      </c>
      <c r="D150" s="272">
        <v>13055</v>
      </c>
      <c r="E150" s="270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3" t="s">
        <v>68</v>
      </c>
      <c r="D151" s="272">
        <v>6586</v>
      </c>
      <c r="E151" s="270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4" t="s">
        <v>31</v>
      </c>
      <c r="D152" s="275">
        <f>D149+D150+D151</f>
        <v>55860</v>
      </c>
      <c r="E152" s="270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6" t="s">
        <v>121</v>
      </c>
      <c r="D153" s="277"/>
      <c r="E153" s="277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6" t="s">
        <v>122</v>
      </c>
      <c r="D154" s="277"/>
      <c r="E154" s="277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123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20</v>
      </c>
      <c r="F157" s="69" t="str">
        <f>G19</f>
        <v>LANDET KVANTUM T.O.M UKE 20</v>
      </c>
      <c r="G157" s="69" t="str">
        <f>I19</f>
        <v>RESTKVOTER</v>
      </c>
      <c r="H157" s="92" t="str">
        <f>J19</f>
        <v>LANDET KVANTUM T.O.M. UKE 20 2019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36085</v>
      </c>
      <c r="E158" s="183">
        <v>479.02794999999998</v>
      </c>
      <c r="F158" s="183">
        <v>3240.7770500000001</v>
      </c>
      <c r="G158" s="183">
        <f>D158-F158</f>
        <v>32844.222950000003</v>
      </c>
      <c r="H158" s="219">
        <v>2870.2627699999998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/>
      <c r="F159" s="183">
        <v>3.536</v>
      </c>
      <c r="G159" s="183">
        <f>D159-F159</f>
        <v>96.463999999999999</v>
      </c>
      <c r="H159" s="219">
        <v>16.92877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0"/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36219</v>
      </c>
      <c r="E161" s="185">
        <f>SUM(E158:E160)</f>
        <v>479.02794999999998</v>
      </c>
      <c r="F161" s="185">
        <f>SUM(F158:F160)</f>
        <v>3244.3130500000002</v>
      </c>
      <c r="G161" s="185">
        <f>D161-F161</f>
        <v>32974.686950000003</v>
      </c>
      <c r="H161" s="206">
        <f>SUM(H158:H160)</f>
        <v>2887.1915399999998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8"/>
      <c r="G162" s="208"/>
      <c r="H162" s="208"/>
      <c r="I162" s="208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4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08" t="s">
        <v>1</v>
      </c>
      <c r="C164" s="409"/>
      <c r="D164" s="409"/>
      <c r="E164" s="409"/>
      <c r="F164" s="409"/>
      <c r="G164" s="409"/>
      <c r="H164" s="409"/>
      <c r="I164" s="409"/>
      <c r="J164" s="409"/>
      <c r="K164" s="410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11" t="s">
        <v>2</v>
      </c>
      <c r="D166" s="412"/>
      <c r="E166" s="411" t="s">
        <v>53</v>
      </c>
      <c r="F166" s="412"/>
      <c r="G166" s="411" t="s">
        <v>54</v>
      </c>
      <c r="H166" s="412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8" t="s">
        <v>55</v>
      </c>
      <c r="D167" s="278">
        <v>40823</v>
      </c>
      <c r="E167" s="279" t="s">
        <v>5</v>
      </c>
      <c r="F167" s="280">
        <v>27313</v>
      </c>
      <c r="G167" s="271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1" t="s">
        <v>44</v>
      </c>
      <c r="D168" s="281">
        <v>38310</v>
      </c>
      <c r="E168" s="282" t="s">
        <v>45</v>
      </c>
      <c r="F168" s="283">
        <v>8000</v>
      </c>
      <c r="G168" s="271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1"/>
      <c r="D169" s="281"/>
      <c r="E169" s="282" t="s">
        <v>38</v>
      </c>
      <c r="F169" s="283">
        <v>5500</v>
      </c>
      <c r="G169" s="271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1"/>
      <c r="D170" s="281"/>
      <c r="E170" s="282"/>
      <c r="F170" s="283"/>
      <c r="G170" s="271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4">
        <f>SUM(D167:D170)</f>
        <v>79133</v>
      </c>
      <c r="E171" s="285" t="s">
        <v>57</v>
      </c>
      <c r="F171" s="284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3" t="s">
        <v>92</v>
      </c>
      <c r="D172" s="282"/>
      <c r="E172" s="282"/>
      <c r="F172" s="282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6" t="s">
        <v>96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13" t="s">
        <v>8</v>
      </c>
      <c r="C175" s="414"/>
      <c r="D175" s="414"/>
      <c r="E175" s="414"/>
      <c r="F175" s="414"/>
      <c r="G175" s="414"/>
      <c r="H175" s="414"/>
      <c r="I175" s="414"/>
      <c r="J175" s="414"/>
      <c r="K175" s="415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100</v>
      </c>
      <c r="F177" s="222" t="str">
        <f>F19</f>
        <v>LANDET KVANTUM UKE 20</v>
      </c>
      <c r="G177" s="69" t="str">
        <f>G19</f>
        <v>LANDET KVANTUM T.O.M UKE 20</v>
      </c>
      <c r="H177" s="69" t="str">
        <f>I19</f>
        <v>RESTKVOTER</v>
      </c>
      <c r="I177" s="92" t="str">
        <f>J19</f>
        <v>LANDET KVANTUM T.O.M. UKE 20 2019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6">
        <f t="shared" ref="D178" si="10">D179+D180+D181+D182</f>
        <v>27212</v>
      </c>
      <c r="E178" s="226">
        <f t="shared" ref="E178:H178" si="11">E179+E180+E181+E182</f>
        <v>30289</v>
      </c>
      <c r="F178" s="226">
        <f>F179+F180+F181+F182</f>
        <v>122.37918000000001</v>
      </c>
      <c r="G178" s="226">
        <f t="shared" si="11"/>
        <v>3742.4499300000002</v>
      </c>
      <c r="H178" s="303">
        <f t="shared" si="11"/>
        <v>26546.550070000001</v>
      </c>
      <c r="I178" s="308">
        <f>I179+I180+I181+I182</f>
        <v>11672.474260000001</v>
      </c>
      <c r="J178" s="80"/>
      <c r="K178" s="57"/>
      <c r="L178" s="192"/>
      <c r="M178" s="192"/>
    </row>
    <row r="179" spans="1:13" ht="14.1" customHeight="1" x14ac:dyDescent="0.25">
      <c r="B179" s="49"/>
      <c r="C179" s="293" t="s">
        <v>72</v>
      </c>
      <c r="D179" s="287">
        <v>16288</v>
      </c>
      <c r="E179" s="287">
        <v>18521</v>
      </c>
      <c r="F179" s="287">
        <v>62.804699999999997</v>
      </c>
      <c r="G179" s="287">
        <v>1454.7421200000001</v>
      </c>
      <c r="H179" s="301">
        <f t="shared" ref="H179:H184" si="12">E179-G179</f>
        <v>17066.257880000001</v>
      </c>
      <c r="I179" s="306">
        <v>8922.0151700000006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7">
        <v>4239</v>
      </c>
      <c r="E180" s="287">
        <v>4820</v>
      </c>
      <c r="F180" s="287"/>
      <c r="G180" s="287">
        <v>903.38895000000002</v>
      </c>
      <c r="H180" s="301">
        <f t="shared" si="12"/>
        <v>3916.61105</v>
      </c>
      <c r="I180" s="306">
        <v>1246.56113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7">
        <v>1561</v>
      </c>
      <c r="E181" s="287">
        <v>1617</v>
      </c>
      <c r="F181" s="287">
        <v>52.686480000000003</v>
      </c>
      <c r="G181" s="287">
        <v>1092.97226</v>
      </c>
      <c r="H181" s="301">
        <f t="shared" si="12"/>
        <v>524.02773999999999</v>
      </c>
      <c r="I181" s="306">
        <v>1319.9327599999999</v>
      </c>
      <c r="J181" s="80"/>
      <c r="K181" s="57"/>
      <c r="L181" s="192"/>
      <c r="M181" s="192"/>
    </row>
    <row r="182" spans="1:13" ht="14.1" customHeight="1" thickBot="1" x14ac:dyDescent="0.3">
      <c r="B182" s="49"/>
      <c r="C182" s="373" t="s">
        <v>105</v>
      </c>
      <c r="D182" s="374">
        <v>5124</v>
      </c>
      <c r="E182" s="374">
        <v>5331</v>
      </c>
      <c r="F182" s="374">
        <v>6.8879999999999999</v>
      </c>
      <c r="G182" s="374">
        <v>291.34660000000002</v>
      </c>
      <c r="H182" s="375">
        <f t="shared" si="12"/>
        <v>5039.6534000000001</v>
      </c>
      <c r="I182" s="376">
        <v>183.96520000000001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8">
        <v>5500</v>
      </c>
      <c r="E183" s="288">
        <v>5500</v>
      </c>
      <c r="F183" s="288">
        <v>234.41046</v>
      </c>
      <c r="G183" s="288">
        <v>1406.99856</v>
      </c>
      <c r="H183" s="305">
        <f t="shared" si="12"/>
        <v>4093.00144</v>
      </c>
      <c r="I183" s="310">
        <v>1941.1559199999999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6">
        <v>8000</v>
      </c>
      <c r="E184" s="226">
        <v>8000</v>
      </c>
      <c r="F184" s="226">
        <f>F185+F186</f>
        <v>95.319010000000006</v>
      </c>
      <c r="G184" s="226">
        <f>G185+G186</f>
        <v>1651.23064</v>
      </c>
      <c r="H184" s="303">
        <f t="shared" si="12"/>
        <v>6348.7693600000002</v>
      </c>
      <c r="I184" s="308">
        <f>I185+I186</f>
        <v>1247.79072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7"/>
      <c r="E185" s="287"/>
      <c r="F185" s="287">
        <v>0.93149999999999999</v>
      </c>
      <c r="G185" s="287">
        <v>292.24196999999998</v>
      </c>
      <c r="H185" s="301"/>
      <c r="I185" s="306">
        <v>166.79106999999999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8"/>
      <c r="E186" s="228"/>
      <c r="F186" s="228">
        <v>94.387510000000006</v>
      </c>
      <c r="G186" s="228">
        <v>1358.98867</v>
      </c>
      <c r="H186" s="304"/>
      <c r="I186" s="309">
        <v>1080.99965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8">
        <v>10</v>
      </c>
      <c r="E187" s="288">
        <v>10</v>
      </c>
      <c r="F187" s="288">
        <v>0.1128</v>
      </c>
      <c r="G187" s="288">
        <v>0.59865000000000002</v>
      </c>
      <c r="H187" s="305">
        <f>E187-G187</f>
        <v>9.4013500000000008</v>
      </c>
      <c r="I187" s="310">
        <v>0.33734999999999998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7"/>
      <c r="E188" s="227"/>
      <c r="F188" s="227">
        <v>5.9859999999999997E-2</v>
      </c>
      <c r="G188" s="227">
        <v>22.390899999999998</v>
      </c>
      <c r="H188" s="302">
        <f>E188-G188</f>
        <v>-22.390899999999998</v>
      </c>
      <c r="I188" s="307">
        <v>22.533149999999999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452.28131000000002</v>
      </c>
      <c r="G189" s="186">
        <f>G178+G183+G184+G187+G188</f>
        <v>6823.6686800000007</v>
      </c>
      <c r="H189" s="199">
        <f>H178+H183+H184+H187+H188</f>
        <v>36975.331320000005</v>
      </c>
      <c r="I189" s="197">
        <f>I178+I183+I184+I187+I188</f>
        <v>14884.2914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1" t="s">
        <v>73</v>
      </c>
      <c r="D190" s="66"/>
      <c r="E190" s="66"/>
      <c r="F190" s="66"/>
      <c r="G190" s="66"/>
      <c r="H190" s="360"/>
      <c r="I190" s="360"/>
      <c r="J190" s="143"/>
      <c r="K190" s="30"/>
      <c r="L190" s="143"/>
      <c r="M190" s="143"/>
    </row>
    <row r="191" spans="1:13" ht="14.1" customHeight="1" x14ac:dyDescent="0.25">
      <c r="A191" s="3"/>
      <c r="B191" s="142"/>
      <c r="C191" s="286" t="s">
        <v>104</v>
      </c>
      <c r="D191" s="66"/>
      <c r="E191" s="66"/>
      <c r="F191" s="66"/>
      <c r="G191" s="66"/>
      <c r="H191" s="360"/>
      <c r="I191" s="360"/>
      <c r="J191" s="143"/>
      <c r="K191" s="144"/>
      <c r="L191" s="143"/>
      <c r="M191" s="143"/>
    </row>
    <row r="192" spans="1:13" ht="15.75" thickBot="1" x14ac:dyDescent="0.3">
      <c r="B192" s="58"/>
      <c r="C192" s="394" t="s">
        <v>106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25"/>
    <row r="194" spans="1:13" s="40" customFormat="1" ht="17.100000000000001" customHeight="1" thickBot="1" x14ac:dyDescent="0.3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25">
      <c r="B195" s="408" t="s">
        <v>1</v>
      </c>
      <c r="C195" s="409"/>
      <c r="D195" s="409"/>
      <c r="E195" s="409"/>
      <c r="F195" s="409"/>
      <c r="G195" s="409"/>
      <c r="H195" s="409"/>
      <c r="I195" s="409"/>
      <c r="J195" s="409"/>
      <c r="K195" s="410"/>
      <c r="L195" s="190"/>
      <c r="M195" s="190"/>
    </row>
    <row r="196" spans="1:13" ht="6" customHeight="1" thickBot="1" x14ac:dyDescent="0.3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">
      <c r="B197" s="72"/>
      <c r="C197" s="411" t="s">
        <v>2</v>
      </c>
      <c r="D197" s="412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25">
      <c r="B198" s="74"/>
      <c r="C198" s="268" t="s">
        <v>71</v>
      </c>
      <c r="D198" s="269">
        <v>2120</v>
      </c>
      <c r="E198" s="289"/>
      <c r="F198" s="238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25">
      <c r="B199" s="74"/>
      <c r="C199" s="271" t="s">
        <v>44</v>
      </c>
      <c r="D199" s="272">
        <v>12216</v>
      </c>
      <c r="E199" s="289"/>
      <c r="F199" s="238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3" t="s">
        <v>28</v>
      </c>
      <c r="D200" s="272">
        <v>382</v>
      </c>
      <c r="E200" s="289"/>
      <c r="F200" s="238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">
      <c r="B201" s="74"/>
      <c r="C201" s="274" t="s">
        <v>31</v>
      </c>
      <c r="D201" s="275">
        <f>SUM(D198:D200)</f>
        <v>14718</v>
      </c>
      <c r="E201" s="289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25">
      <c r="B202" s="82"/>
      <c r="C202" s="290" t="s">
        <v>95</v>
      </c>
      <c r="D202" s="282"/>
      <c r="E202" s="282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25">
      <c r="B203" s="82"/>
      <c r="C203" s="286" t="s">
        <v>124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25">
      <c r="B205" s="413" t="s">
        <v>8</v>
      </c>
      <c r="C205" s="414"/>
      <c r="D205" s="414"/>
      <c r="E205" s="414"/>
      <c r="F205" s="414"/>
      <c r="G205" s="414"/>
      <c r="H205" s="414"/>
      <c r="I205" s="414"/>
      <c r="J205" s="414"/>
      <c r="K205" s="415"/>
      <c r="L205" s="190"/>
      <c r="M205" s="190"/>
    </row>
    <row r="206" spans="1:13" ht="6" customHeight="1" thickBot="1" x14ac:dyDescent="0.3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">
      <c r="B207" s="82"/>
      <c r="C207" s="106" t="s">
        <v>19</v>
      </c>
      <c r="D207" s="113" t="s">
        <v>20</v>
      </c>
      <c r="E207" s="69" t="str">
        <f>F19</f>
        <v>LANDET KVANTUM UKE 20</v>
      </c>
      <c r="F207" s="69" t="str">
        <f>G19</f>
        <v>LANDET KVANTUM T.O.M UKE 20</v>
      </c>
      <c r="G207" s="69" t="str">
        <f>I19</f>
        <v>RESTKVOTER</v>
      </c>
      <c r="H207" s="92" t="str">
        <f>J19</f>
        <v>LANDET KVANTUM T.O.M. UKE 20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">
      <c r="B208" s="94"/>
      <c r="C208" s="111" t="s">
        <v>51</v>
      </c>
      <c r="D208" s="183">
        <f>D198-D209-D210</f>
        <v>700</v>
      </c>
      <c r="E208" s="183">
        <v>7.9371099999999997</v>
      </c>
      <c r="F208" s="183">
        <v>113.49417</v>
      </c>
      <c r="G208" s="183">
        <f>D208-F208</f>
        <v>586.50583000000006</v>
      </c>
      <c r="H208" s="219">
        <v>297.48746999999997</v>
      </c>
      <c r="I208" s="95"/>
      <c r="J208" s="162"/>
      <c r="K208" s="96"/>
      <c r="L208" s="100"/>
      <c r="M208" s="100"/>
    </row>
    <row r="209" spans="2:13" ht="14.1" customHeight="1" thickBot="1" x14ac:dyDescent="0.3">
      <c r="B209" s="82"/>
      <c r="C209" s="114" t="s">
        <v>45</v>
      </c>
      <c r="D209" s="183">
        <v>1370</v>
      </c>
      <c r="E209" s="183">
        <v>21.203379999999999</v>
      </c>
      <c r="F209" s="183">
        <v>551.26460999999995</v>
      </c>
      <c r="G209" s="183">
        <f t="shared" ref="G209:G211" si="13">D209-F209</f>
        <v>818.73539000000005</v>
      </c>
      <c r="H209" s="219">
        <v>1056.13572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">
      <c r="B210" s="94"/>
      <c r="C210" s="109" t="s">
        <v>36</v>
      </c>
      <c r="D210" s="184">
        <v>50</v>
      </c>
      <c r="E210" s="184">
        <v>0.22184000000000001</v>
      </c>
      <c r="F210" s="184">
        <v>1.2104200000000001</v>
      </c>
      <c r="G210" s="183">
        <f t="shared" si="13"/>
        <v>48.789580000000001</v>
      </c>
      <c r="H210" s="220">
        <v>2.07002</v>
      </c>
      <c r="I210" s="95"/>
      <c r="J210" s="162"/>
      <c r="K210" s="96"/>
      <c r="L210" s="100"/>
      <c r="M210" s="100"/>
    </row>
    <row r="211" spans="2:13" s="97" customFormat="1" ht="14.1" customHeight="1" thickBot="1" x14ac:dyDescent="0.3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0">
        <v>0.10457</v>
      </c>
      <c r="I211" s="90"/>
      <c r="J211" s="90"/>
      <c r="K211" s="91"/>
      <c r="L211" s="193"/>
      <c r="M211" s="193"/>
    </row>
    <row r="212" spans="2:13" ht="16.5" thickBot="1" x14ac:dyDescent="0.3">
      <c r="B212" s="82"/>
      <c r="C212" s="112" t="s">
        <v>52</v>
      </c>
      <c r="D212" s="185">
        <f>D198</f>
        <v>2120</v>
      </c>
      <c r="E212" s="185">
        <f>SUM(E208:E211)</f>
        <v>29.36233</v>
      </c>
      <c r="F212" s="185">
        <f>SUM(F208:F211)</f>
        <v>666.07519999999988</v>
      </c>
      <c r="G212" s="185">
        <f>D212-F212</f>
        <v>1453.9248000000002</v>
      </c>
      <c r="H212" s="206">
        <f>H208+H209+H210+H211</f>
        <v>1355.7977800000001</v>
      </c>
      <c r="I212" s="80"/>
      <c r="J212" s="80"/>
      <c r="K212" s="71"/>
      <c r="L212" s="118"/>
      <c r="M212" s="118"/>
    </row>
    <row r="213" spans="2:13" s="70" customFormat="1" ht="9" customHeight="1" x14ac:dyDescent="0.25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25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25">
      <c r="B223" s="408" t="s">
        <v>1</v>
      </c>
      <c r="C223" s="409"/>
      <c r="D223" s="409"/>
      <c r="E223" s="409"/>
      <c r="F223" s="409"/>
      <c r="G223" s="409"/>
      <c r="H223" s="409"/>
      <c r="I223" s="409"/>
      <c r="J223" s="409"/>
      <c r="K223" s="410"/>
      <c r="L223" s="190"/>
      <c r="M223" s="190"/>
    </row>
    <row r="224" spans="2:13" ht="6" customHeight="1" thickBot="1" x14ac:dyDescent="0.3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">
      <c r="B225" s="142"/>
      <c r="C225" s="411" t="s">
        <v>2</v>
      </c>
      <c r="D225" s="412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25">
      <c r="B226" s="145"/>
      <c r="C226" s="268" t="s">
        <v>71</v>
      </c>
      <c r="D226" s="269">
        <v>5148</v>
      </c>
      <c r="E226" s="289"/>
      <c r="F226" s="238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25">
      <c r="B227" s="145"/>
      <c r="C227" s="271" t="s">
        <v>44</v>
      </c>
      <c r="D227" s="272">
        <v>3465</v>
      </c>
      <c r="E227" s="289"/>
      <c r="F227" s="238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">
      <c r="B228" s="145"/>
      <c r="C228" s="271" t="s">
        <v>28</v>
      </c>
      <c r="D228" s="272">
        <v>123</v>
      </c>
      <c r="E228" s="289"/>
      <c r="F228" s="238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">
      <c r="B229" s="145"/>
      <c r="C229" s="274" t="s">
        <v>31</v>
      </c>
      <c r="D229" s="275">
        <f>SUM(D226:D228)</f>
        <v>8736</v>
      </c>
      <c r="E229" s="289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thickBot="1" x14ac:dyDescent="0.3">
      <c r="B230" s="82"/>
      <c r="C230" s="290" t="s">
        <v>107</v>
      </c>
      <c r="D230" s="282"/>
      <c r="E230" s="282"/>
      <c r="F230" s="83"/>
      <c r="G230" s="84"/>
      <c r="H230" s="80"/>
      <c r="I230" s="80"/>
      <c r="J230" s="80"/>
      <c r="K230" s="120"/>
      <c r="L230" s="118"/>
      <c r="M230" s="118"/>
    </row>
    <row r="231" spans="2:13" ht="6" customHeight="1" thickBot="1" x14ac:dyDescent="0.3">
      <c r="B231" s="82"/>
      <c r="C231" s="393"/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25">
      <c r="B232" s="413" t="s">
        <v>8</v>
      </c>
      <c r="C232" s="414"/>
      <c r="D232" s="414"/>
      <c r="E232" s="414"/>
      <c r="F232" s="414"/>
      <c r="G232" s="414"/>
      <c r="H232" s="414"/>
      <c r="I232" s="414"/>
      <c r="J232" s="414"/>
      <c r="K232" s="415"/>
      <c r="L232" s="190"/>
      <c r="M232" s="190"/>
    </row>
    <row r="233" spans="2:13" ht="6" customHeight="1" thickBot="1" x14ac:dyDescent="0.3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">
      <c r="B234" s="82"/>
      <c r="C234" s="382" t="s">
        <v>87</v>
      </c>
      <c r="D234" s="383" t="s">
        <v>88</v>
      </c>
      <c r="E234" s="384" t="str">
        <f>E207</f>
        <v>LANDET KVANTUM UKE 20</v>
      </c>
      <c r="F234" s="384" t="str">
        <f>F207</f>
        <v>LANDET KVANTUM T.O.M UKE 20</v>
      </c>
      <c r="G234" s="384" t="s">
        <v>62</v>
      </c>
      <c r="H234" s="385" t="str">
        <f>H207</f>
        <v>LANDET KVANTUM T.O.M. UKE 20 2019</v>
      </c>
      <c r="J234" s="80"/>
      <c r="K234" s="120"/>
      <c r="L234" s="118"/>
      <c r="M234" s="118"/>
    </row>
    <row r="235" spans="2:13" s="97" customFormat="1" ht="14.1" customHeight="1" thickBot="1" x14ac:dyDescent="0.3">
      <c r="B235" s="161"/>
      <c r="C235" s="111" t="s">
        <v>89</v>
      </c>
      <c r="D235" s="405">
        <v>1900</v>
      </c>
      <c r="E235" s="386">
        <f>SUM(E236:E237)</f>
        <v>0</v>
      </c>
      <c r="F235" s="386">
        <f>SUM(F236:F237)</f>
        <v>1914.28793</v>
      </c>
      <c r="G235" s="405">
        <f>D235-F235</f>
        <v>-14.28792999999996</v>
      </c>
      <c r="H235" s="386">
        <f>SUM(H236:H237)</f>
        <v>1595.15535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387" t="s">
        <v>78</v>
      </c>
      <c r="D236" s="406"/>
      <c r="E236" s="388"/>
      <c r="F236" s="388">
        <v>1552.75569</v>
      </c>
      <c r="G236" s="406"/>
      <c r="H236" s="388">
        <v>1221.97955</v>
      </c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387" t="s">
        <v>79</v>
      </c>
      <c r="D237" s="407"/>
      <c r="E237" s="389"/>
      <c r="F237" s="389">
        <v>361.53224</v>
      </c>
      <c r="G237" s="407"/>
      <c r="H237" s="389">
        <v>373.17579999999998</v>
      </c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90</v>
      </c>
      <c r="D238" s="405">
        <v>1624</v>
      </c>
      <c r="E238" s="386">
        <f>SUM(E239:E240)</f>
        <v>77.813999999999993</v>
      </c>
      <c r="F238" s="386">
        <f>SUM(F239:F240)</f>
        <v>169.05020000000002</v>
      </c>
      <c r="G238" s="405">
        <f>D238-F238</f>
        <v>1454.9497999999999</v>
      </c>
      <c r="H238" s="386">
        <f>SUM(H239:H240)</f>
        <v>134.0558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387" t="s">
        <v>78</v>
      </c>
      <c r="D239" s="406"/>
      <c r="E239" s="388">
        <v>53.520699999999998</v>
      </c>
      <c r="F239" s="388">
        <v>114.9706</v>
      </c>
      <c r="G239" s="406"/>
      <c r="H239" s="388">
        <v>86.841499999999996</v>
      </c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387" t="s">
        <v>79</v>
      </c>
      <c r="D240" s="407"/>
      <c r="E240" s="389">
        <v>24.293299999999999</v>
      </c>
      <c r="F240" s="389">
        <v>54.079599999999999</v>
      </c>
      <c r="G240" s="407"/>
      <c r="H240" s="389">
        <v>47.214300000000001</v>
      </c>
      <c r="J240" s="162"/>
      <c r="K240" s="96"/>
      <c r="L240" s="100"/>
      <c r="M240" s="100"/>
    </row>
    <row r="241" spans="2:13" s="97" customFormat="1" ht="14.1" customHeight="1" thickBot="1" x14ac:dyDescent="0.3">
      <c r="B241" s="161"/>
      <c r="C241" s="111" t="s">
        <v>91</v>
      </c>
      <c r="D241" s="405">
        <v>1624</v>
      </c>
      <c r="E241" s="386">
        <f>SUM(E242:E243)</f>
        <v>0</v>
      </c>
      <c r="F241" s="386">
        <f>SUM(F242:F243)</f>
        <v>0</v>
      </c>
      <c r="G241" s="405">
        <f>D241-F241</f>
        <v>1624</v>
      </c>
      <c r="H241" s="386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">
      <c r="B242" s="161"/>
      <c r="C242" s="387" t="s">
        <v>78</v>
      </c>
      <c r="D242" s="406"/>
      <c r="E242" s="388"/>
      <c r="F242" s="388"/>
      <c r="G242" s="406"/>
      <c r="H242" s="388"/>
      <c r="J242" s="162"/>
      <c r="K242" s="96"/>
      <c r="L242" s="100"/>
      <c r="M242" s="100"/>
    </row>
    <row r="243" spans="2:13" s="97" customFormat="1" ht="14.1" customHeight="1" thickBot="1" x14ac:dyDescent="0.3">
      <c r="B243" s="161"/>
      <c r="C243" s="387" t="s">
        <v>79</v>
      </c>
      <c r="D243" s="407"/>
      <c r="E243" s="389"/>
      <c r="F243" s="389"/>
      <c r="G243" s="407"/>
      <c r="H243" s="389"/>
      <c r="J243" s="162"/>
      <c r="K243" s="96"/>
      <c r="L243" s="100"/>
      <c r="M243" s="100"/>
    </row>
    <row r="244" spans="2:13" s="97" customFormat="1" ht="14.1" customHeight="1" thickBot="1" x14ac:dyDescent="0.3">
      <c r="B244" s="89"/>
      <c r="C244" s="109" t="s">
        <v>56</v>
      </c>
      <c r="D244" s="390"/>
      <c r="E244" s="220"/>
      <c r="F244" s="220"/>
      <c r="G244" s="391"/>
      <c r="H244" s="220"/>
      <c r="J244" s="90"/>
      <c r="K244" s="91"/>
      <c r="L244" s="193"/>
      <c r="M244" s="193"/>
    </row>
    <row r="245" spans="2:13" ht="16.5" thickBot="1" x14ac:dyDescent="0.3">
      <c r="B245" s="82"/>
      <c r="C245" s="112" t="s">
        <v>52</v>
      </c>
      <c r="D245" s="392">
        <f>SUM(D235:D244)</f>
        <v>5148</v>
      </c>
      <c r="E245" s="185">
        <f>E235+E238+E241+E244</f>
        <v>77.813999999999993</v>
      </c>
      <c r="F245" s="185">
        <f>F235+F238+F241+F244</f>
        <v>2083.3381300000001</v>
      </c>
      <c r="G245" s="392">
        <f>SUM(G235:G244)</f>
        <v>3064.6618699999999</v>
      </c>
      <c r="H245" s="185">
        <f>H235+H238+H241+H244</f>
        <v>1729.2111500000001</v>
      </c>
      <c r="J245" s="80"/>
      <c r="K245" s="120"/>
      <c r="L245" s="118"/>
      <c r="M245" s="118"/>
    </row>
    <row r="246" spans="2:13" s="70" customFormat="1" ht="9" customHeight="1" x14ac:dyDescent="0.25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25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20
&amp;"-,Normal"&amp;11(iht. motatte landings- og sluttsedler fra fiskesalgslagene; alle tallstørrelser i hele tonn)&amp;R19.05.2020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UKE_20_2020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2020-05-11T08:53:25Z</cp:lastPrinted>
  <dcterms:created xsi:type="dcterms:W3CDTF">2011-07-06T12:13:20Z</dcterms:created>
  <dcterms:modified xsi:type="dcterms:W3CDTF">2020-05-19T10:47:11Z</dcterms:modified>
</cp:coreProperties>
</file>