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Settings\Desktop\"/>
    </mc:Choice>
  </mc:AlternateContent>
  <bookViews>
    <workbookView xWindow="0" yWindow="0" windowWidth="28800" windowHeight="12585" tabRatio="419"/>
  </bookViews>
  <sheets>
    <sheet name="UKE_19_2015" sheetId="1" r:id="rId1"/>
  </sheets>
  <definedNames>
    <definedName name="_xlnm.Print_Area" localSheetId="0">UKE_19_2015!$A$1:$L$217</definedName>
    <definedName name="Z_14D440E4_F18A_4F78_9989_38C1B133222D_.wvu.Cols" localSheetId="0" hidden="1">UKE_19_2015!#REF!</definedName>
    <definedName name="Z_14D440E4_F18A_4F78_9989_38C1B133222D_.wvu.PrintArea" localSheetId="0" hidden="1">UKE_19_2015!$B$1:$L$217</definedName>
    <definedName name="Z_14D440E4_F18A_4F78_9989_38C1B133222D_.wvu.Rows" localSheetId="0" hidden="1">UKE_19_2015!$329:$1048576,UKE_19_2015!$218:$328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69" i="1" l="1"/>
  <c r="E33" i="1" l="1"/>
  <c r="F33" i="1"/>
  <c r="H134" i="1" l="1"/>
  <c r="E25" i="1" l="1"/>
  <c r="G141" i="1"/>
  <c r="H63" i="1"/>
  <c r="F63" i="1"/>
  <c r="F30" i="1"/>
  <c r="F34" i="1" l="1"/>
  <c r="H163" i="1" l="1"/>
  <c r="H214" i="1" l="1"/>
  <c r="F214" i="1"/>
  <c r="G214" i="1" s="1"/>
  <c r="E214" i="1"/>
  <c r="H209" i="1"/>
  <c r="G209" i="1"/>
  <c r="F209" i="1"/>
  <c r="E209" i="1"/>
  <c r="D203" i="1"/>
  <c r="D192" i="1"/>
  <c r="G191" i="1"/>
  <c r="G190" i="1"/>
  <c r="H189" i="1"/>
  <c r="F189" i="1"/>
  <c r="E189" i="1"/>
  <c r="G187" i="1"/>
  <c r="G186" i="1"/>
  <c r="G185" i="1"/>
  <c r="G184" i="1"/>
  <c r="G183" i="1"/>
  <c r="G182" i="1"/>
  <c r="G181" i="1"/>
  <c r="H180" i="1"/>
  <c r="H192" i="1" s="1"/>
  <c r="F180" i="1"/>
  <c r="F192" i="1" s="1"/>
  <c r="E180" i="1"/>
  <c r="E192" i="1" s="1"/>
  <c r="D180" i="1"/>
  <c r="H179" i="1"/>
  <c r="G179" i="1"/>
  <c r="F179" i="1"/>
  <c r="E179" i="1"/>
  <c r="H173" i="1"/>
  <c r="F173" i="1"/>
  <c r="D173" i="1"/>
  <c r="F163" i="1"/>
  <c r="G163" i="1" s="1"/>
  <c r="E163" i="1"/>
  <c r="D163" i="1"/>
  <c r="G162" i="1"/>
  <c r="G161" i="1"/>
  <c r="G160" i="1"/>
  <c r="H159" i="1"/>
  <c r="G159" i="1"/>
  <c r="F159" i="1"/>
  <c r="E159" i="1"/>
  <c r="D142" i="1"/>
  <c r="G140" i="1"/>
  <c r="G139" i="1"/>
  <c r="G138" i="1"/>
  <c r="G137" i="1"/>
  <c r="G135" i="1"/>
  <c r="F134" i="1"/>
  <c r="E134" i="1"/>
  <c r="D134" i="1"/>
  <c r="G133" i="1"/>
  <c r="G132" i="1"/>
  <c r="G131" i="1"/>
  <c r="G130" i="1"/>
  <c r="H129" i="1"/>
  <c r="H128" i="1" s="1"/>
  <c r="F129" i="1"/>
  <c r="E129" i="1"/>
  <c r="E128" i="1" s="1"/>
  <c r="D129" i="1"/>
  <c r="D128" i="1"/>
  <c r="G127" i="1"/>
  <c r="G126" i="1"/>
  <c r="G125" i="1"/>
  <c r="G124" i="1"/>
  <c r="H123" i="1"/>
  <c r="F123" i="1"/>
  <c r="E123" i="1"/>
  <c r="D123" i="1"/>
  <c r="H122" i="1"/>
  <c r="G122" i="1"/>
  <c r="F122" i="1"/>
  <c r="E122" i="1"/>
  <c r="H117" i="1"/>
  <c r="F117" i="1"/>
  <c r="D117" i="1"/>
  <c r="D104" i="1"/>
  <c r="G103" i="1"/>
  <c r="G101" i="1"/>
  <c r="G100" i="1"/>
  <c r="G99" i="1"/>
  <c r="G98" i="1"/>
  <c r="G97" i="1"/>
  <c r="G96" i="1"/>
  <c r="G95" i="1"/>
  <c r="G94" i="1"/>
  <c r="G93" i="1"/>
  <c r="H92" i="1"/>
  <c r="F92" i="1"/>
  <c r="E92" i="1"/>
  <c r="D92" i="1"/>
  <c r="H91" i="1"/>
  <c r="F91" i="1"/>
  <c r="E91" i="1"/>
  <c r="D91" i="1"/>
  <c r="G90" i="1"/>
  <c r="G89" i="1"/>
  <c r="H88" i="1"/>
  <c r="F88" i="1"/>
  <c r="E88" i="1"/>
  <c r="D88" i="1"/>
  <c r="H87" i="1"/>
  <c r="G87" i="1"/>
  <c r="F87" i="1"/>
  <c r="E87" i="1"/>
  <c r="H81" i="1"/>
  <c r="F81" i="1"/>
  <c r="D81" i="1"/>
  <c r="G67" i="1"/>
  <c r="H69" i="1"/>
  <c r="F69" i="1"/>
  <c r="G69" i="1" s="1"/>
  <c r="E63" i="1"/>
  <c r="H59" i="1"/>
  <c r="G59" i="1"/>
  <c r="F59" i="1"/>
  <c r="E59" i="1"/>
  <c r="D42" i="1"/>
  <c r="H41" i="1"/>
  <c r="H40" i="1"/>
  <c r="H39" i="1"/>
  <c r="H38" i="1"/>
  <c r="H37" i="1"/>
  <c r="H36" i="1"/>
  <c r="H35" i="1"/>
  <c r="H34" i="1"/>
  <c r="H33" i="1"/>
  <c r="I32" i="1"/>
  <c r="F32" i="1"/>
  <c r="E32" i="1"/>
  <c r="D32" i="1"/>
  <c r="H31" i="1"/>
  <c r="H30" i="1"/>
  <c r="H29" i="1"/>
  <c r="H28" i="1"/>
  <c r="H27" i="1"/>
  <c r="H26" i="1"/>
  <c r="I25" i="1"/>
  <c r="F25" i="1"/>
  <c r="D25" i="1"/>
  <c r="D24" i="1"/>
  <c r="H23" i="1"/>
  <c r="H22" i="1"/>
  <c r="I21" i="1"/>
  <c r="F21" i="1"/>
  <c r="E21" i="1"/>
  <c r="D21" i="1"/>
  <c r="H14" i="1"/>
  <c r="F14" i="1"/>
  <c r="D14" i="1"/>
  <c r="H104" i="1" l="1"/>
  <c r="I24" i="1"/>
  <c r="I42" i="1" s="1"/>
  <c r="G92" i="1"/>
  <c r="G91" i="1" s="1"/>
  <c r="E104" i="1"/>
  <c r="G88" i="1"/>
  <c r="E24" i="1"/>
  <c r="E42" i="1" s="1"/>
  <c r="H21" i="1"/>
  <c r="H32" i="1"/>
  <c r="H25" i="1"/>
  <c r="G129" i="1"/>
  <c r="G123" i="1"/>
  <c r="F128" i="1"/>
  <c r="G128" i="1" s="1"/>
  <c r="H142" i="1"/>
  <c r="F104" i="1"/>
  <c r="G63" i="1"/>
  <c r="F24" i="1"/>
  <c r="F42" i="1" s="1"/>
  <c r="G180" i="1"/>
  <c r="G192" i="1" s="1"/>
  <c r="G134" i="1"/>
  <c r="E142" i="1"/>
  <c r="G142" i="1" l="1"/>
  <c r="G104" i="1"/>
  <c r="H24" i="1"/>
  <c r="H42" i="1" s="1"/>
  <c r="F142" i="1"/>
</calcChain>
</file>

<file path=xl/sharedStrings.xml><?xml version="1.0" encoding="utf-8"?>
<sst xmlns="http://schemas.openxmlformats.org/spreadsheetml/2006/main" count="232" uniqueCount="115">
  <si>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</si>
  <si>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</si>
  <si>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</si>
  <si>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</si>
  <si>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</si>
  <si>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</si>
  <si>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</si>
  <si>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</si>
  <si>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</si>
  <si>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</si>
  <si>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</si>
  <si>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</si>
  <si>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</si>
  <si>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</si>
  <si>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</si>
  <si>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</si>
  <si>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</si>
  <si>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</si>
  <si>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</si>
  <si>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</si>
  <si>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</si>
  <si>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</si>
  <si>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</si>
  <si>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</si>
  <si>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</si>
  <si>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</si>
  <si>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</si>
  <si>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</si>
  <si>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</si>
  <si>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</si>
  <si>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</si>
  <si>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</si>
  <si>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</si>
  <si>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</si>
  <si>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</si>
  <si>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</si>
  <si>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</si>
  <si>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</si>
  <si>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</si>
  <si>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</si>
  <si>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</si>
  <si>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</si>
  <si>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</si>
  <si>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</si>
  <si>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</si>
  <si>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</si>
  <si>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</si>
  <si>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</si>
  <si>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</si>
  <si>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</si>
  <si>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</si>
  <si>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</si>
  <si>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</si>
  <si>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</si>
  <si>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</si>
  <si>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</si>
  <si>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</si>
  <si>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</si>
  <si>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</si>
  <si>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</si>
  <si>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</si>
  <si>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</si>
  <si>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</si>
  <si>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</si>
  <si>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</si>
  <si>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</si>
  <si>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</si>
  <si>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</si>
  <si>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</si>
  <si>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</si>
  <si>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</si>
  <si>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</si>
  <si>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</si>
  <si>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</si>
  <si>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</si>
  <si>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</si>
  <si>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</si>
  <si>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</si>
  <si>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</si>
  <si>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</si>
  <si>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</si>
  <si>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</si>
  <si>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</si>
  <si>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</si>
  <si>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</si>
  <si>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</si>
  <si>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</si>
  <si>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</si>
  <si>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</si>
  <si>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</si>
  <si>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</si>
  <si>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</si>
  <si>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</si>
  <si>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749 tonn til forsknings- og undervisningssformål, 7 000 tonn til fangst innenfor ungdomsfiskeordningen og rekreasjonsfiske, 3 000 tonn til oppfølging av Kystfiskeutvalget og 500 tonn til innblanding av torsk i loddefisket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</si>
  <si>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930 tonn avsatt tredjelandskvote er ubenyttet og tilbakeført til norsk kvote, norsk kvote blir da: 89 045 tonn</t>
    </r>
  </si>
  <si>
    <t>Det er avsatt 584 tonn til forsknings- og undervisningssformål og 300 tonn til fangst innenfor ungdomsfiskeordningen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</si>
  <si>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07.09.2015</t>
    </r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</si>
  <si>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</si>
  <si>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</si>
  <si>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</si>
  <si>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</si>
  <si>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</si>
  <si>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</si>
  <si>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</si>
  <si>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</si>
  <si>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</si>
  <si>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</si>
  <si>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</si>
  <si>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startet 06.04.2015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</si>
  <si>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30 tonn, men det legges til grunn at hele avsetningen tas</t>
    </r>
  </si>
  <si>
    <t>LANDET KVANTUM UKE 19</t>
  </si>
  <si>
    <t>LANDET KVANTUM T.O.M UKE 19</t>
  </si>
  <si>
    <t>LANDET KVANTUM T.O.M. UKE 19 2014</t>
  </si>
  <si>
    <r>
      <t xml:space="preserve">3 </t>
    </r>
    <r>
      <rPr>
        <sz val="9"/>
        <color theme="1"/>
        <rFont val="Calibri"/>
        <family val="2"/>
      </rPr>
      <t>Registrert rekreasjonsfiske utgjør 635</t>
    </r>
    <r>
      <rPr>
        <b/>
        <sz val="9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</si>
  <si>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84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</si>
</sst>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14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 applyAlignment="1">
      <alignment vertical="center"/>
    </xf>
    <xf numFmtId="3" fontId="0" fillId="0" borderId="40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39" xfId="0" applyNumberFormat="1" applyBorder="1" applyAlignment="1">
      <alignment horizontal="right" vertical="center" indent="1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0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39" xfId="0" applyNumberFormat="1" applyFont="1" applyBorder="1" applyAlignment="1">
      <alignment horizontal="right" vertical="center" indent="1"/>
    </xf>
    <xf numFmtId="3" fontId="0" fillId="0" borderId="41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3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2" xfId="0" applyNumberFormat="1" applyFont="1" applyFill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8" fillId="4" borderId="57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5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56" xfId="0" applyFont="1" applyBorder="1" applyAlignment="1">
      <alignment vertical="center" wrapText="1"/>
    </xf>
    <xf numFmtId="0" fontId="11" fillId="0" borderId="54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23" fillId="0" borderId="63" xfId="0" applyFont="1" applyBorder="1" applyAlignment="1">
      <alignment vertical="center" wrapText="1"/>
    </xf>
    <xf numFmtId="0" fontId="24" fillId="4" borderId="65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64" xfId="1" applyNumberFormat="1" applyFont="1" applyFill="1" applyBorder="1" applyAlignment="1">
      <alignment vertical="center"/>
    </xf>
    <xf numFmtId="3" fontId="23" fillId="0" borderId="62" xfId="0" applyNumberFormat="1" applyFont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61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11" fillId="0" borderId="66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23" fillId="0" borderId="60" xfId="0" applyNumberFormat="1" applyFont="1" applyBorder="1" applyAlignment="1">
      <alignment vertical="center" wrapText="1"/>
    </xf>
    <xf numFmtId="3" fontId="11" fillId="0" borderId="58" xfId="0" applyNumberFormat="1" applyFont="1" applyBorder="1" applyAlignment="1">
      <alignment vertical="center" wrapText="1"/>
    </xf>
    <xf numFmtId="3" fontId="23" fillId="0" borderId="53" xfId="0" applyNumberFormat="1" applyFont="1" applyBorder="1" applyAlignment="1">
      <alignment vertical="center" wrapText="1"/>
    </xf>
    <xf numFmtId="3" fontId="11" fillId="0" borderId="54" xfId="0" applyNumberFormat="1" applyFont="1" applyBorder="1" applyAlignment="1">
      <alignment vertical="center" wrapText="1"/>
    </xf>
    <xf numFmtId="3" fontId="11" fillId="0" borderId="55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3" fillId="0" borderId="28" xfId="0" applyNumberFormat="1" applyFont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11" fillId="0" borderId="67" xfId="0" applyNumberFormat="1" applyFont="1" applyBorder="1" applyAlignment="1">
      <alignment vertical="center" wrapText="1"/>
    </xf>
    <xf numFmtId="3" fontId="11" fillId="0" borderId="59" xfId="0" applyNumberFormat="1" applyFont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1" xfId="0" applyNumberFormat="1" applyFont="1" applyBorder="1" applyAlignment="1">
      <alignment vertical="center" wrapText="1"/>
    </xf>
    <xf numFmtId="3" fontId="23" fillId="0" borderId="74" xfId="0" applyNumberFormat="1" applyFont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3" fontId="5" fillId="0" borderId="58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12" fillId="0" borderId="58" xfId="0" applyNumberFormat="1" applyFont="1" applyBorder="1" applyAlignment="1">
      <alignment vertical="center" wrapText="1"/>
    </xf>
    <xf numFmtId="3" fontId="5" fillId="0" borderId="67" xfId="0" applyNumberFormat="1" applyFont="1" applyBorder="1" applyAlignment="1">
      <alignment vertical="center" wrapText="1"/>
    </xf>
    <xf numFmtId="3" fontId="5" fillId="0" borderId="59" xfId="0" applyNumberFormat="1" applyFont="1" applyBorder="1" applyAlignment="1">
      <alignment vertical="center" wrapText="1"/>
    </xf>
    <xf numFmtId="3" fontId="12" fillId="0" borderId="67" xfId="0" applyNumberFormat="1" applyFont="1" applyBorder="1" applyAlignment="1">
      <alignment vertical="center" wrapText="1"/>
    </xf>
    <xf numFmtId="3" fontId="12" fillId="0" borderId="59" xfId="0" applyNumberFormat="1" applyFont="1" applyBorder="1" applyAlignment="1">
      <alignment vertical="center" wrapText="1"/>
    </xf>
    <xf numFmtId="3" fontId="23" fillId="0" borderId="68" xfId="0" applyNumberFormat="1" applyFont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66" xfId="0" applyNumberFormat="1" applyFont="1" applyBorder="1" applyAlignment="1">
      <alignment vertical="center" wrapText="1"/>
    </xf>
    <xf numFmtId="3" fontId="23" fillId="0" borderId="77" xfId="0" applyNumberFormat="1" applyFont="1" applyBorder="1" applyAlignment="1">
      <alignment vertical="center" wrapText="1"/>
    </xf>
    <xf numFmtId="3" fontId="12" fillId="0" borderId="76" xfId="0" applyNumberFormat="1" applyFont="1" applyFill="1" applyBorder="1" applyAlignment="1">
      <alignment vertical="center" wrapText="1"/>
    </xf>
    <xf numFmtId="3" fontId="55" fillId="0" borderId="67" xfId="0" applyNumberFormat="1" applyFont="1" applyBorder="1" applyAlignment="1">
      <alignment vertical="center" wrapText="1"/>
    </xf>
    <xf numFmtId="3" fontId="22" fillId="0" borderId="61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0" fillId="0" borderId="60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59" xfId="0" applyNumberFormat="1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vertical="center"/>
    </xf>
    <xf numFmtId="3" fontId="23" fillId="0" borderId="71" xfId="0" applyNumberFormat="1" applyFont="1" applyFill="1" applyBorder="1" applyAlignment="1">
      <alignment vertical="center" wrapText="1"/>
    </xf>
    <xf numFmtId="3" fontId="5" fillId="0" borderId="72" xfId="0" applyNumberFormat="1" applyFont="1" applyFill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11" fillId="0" borderId="72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23" fillId="0" borderId="58" xfId="0" applyNumberFormat="1" applyFont="1" applyBorder="1" applyAlignment="1">
      <alignment vertical="center" wrapText="1"/>
    </xf>
    <xf numFmtId="3" fontId="23" fillId="0" borderId="59" xfId="0" applyNumberFormat="1" applyFont="1" applyBorder="1" applyAlignment="1">
      <alignment vertical="center" wrapText="1"/>
    </xf>
    <xf numFmtId="3" fontId="5" fillId="0" borderId="54" xfId="0" applyNumberFormat="1" applyFont="1" applyBorder="1" applyAlignment="1">
      <alignment vertical="center" wrapText="1"/>
    </xf>
    <xf numFmtId="3" fontId="5" fillId="0" borderId="55" xfId="0" applyNumberFormat="1" applyFont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12" fillId="0" borderId="56" xfId="0" applyNumberFormat="1" applyFont="1" applyFill="1" applyBorder="1" applyAlignment="1">
      <alignment vertical="center" wrapText="1"/>
    </xf>
    <xf numFmtId="3" fontId="11" fillId="0" borderId="54" xfId="0" applyNumberFormat="1" applyFont="1" applyFill="1" applyBorder="1" applyAlignment="1">
      <alignment vertical="center" wrapText="1"/>
    </xf>
    <xf numFmtId="3" fontId="12" fillId="0" borderId="54" xfId="0" applyNumberFormat="1" applyFont="1" applyBorder="1" applyAlignment="1">
      <alignment vertical="center" wrapText="1"/>
    </xf>
    <xf numFmtId="3" fontId="55" fillId="0" borderId="54" xfId="0" applyNumberFormat="1" applyFont="1" applyBorder="1" applyAlignment="1">
      <alignment vertical="center" wrapText="1"/>
    </xf>
    <xf numFmtId="3" fontId="12" fillId="0" borderId="55" xfId="0" applyNumberFormat="1" applyFont="1" applyBorder="1" applyAlignment="1">
      <alignment vertical="center" wrapText="1"/>
    </xf>
    <xf numFmtId="3" fontId="23" fillId="0" borderId="63" xfId="0" applyNumberFormat="1" applyFont="1" applyBorder="1" applyAlignment="1">
      <alignment vertical="center" wrapText="1"/>
    </xf>
    <xf numFmtId="3" fontId="22" fillId="0" borderId="53" xfId="0" applyNumberFormat="1" applyFont="1" applyFill="1" applyBorder="1" applyAlignment="1">
      <alignment vertical="center"/>
    </xf>
    <xf numFmtId="3" fontId="0" fillId="0" borderId="54" xfId="0" applyNumberFormat="1" applyFont="1" applyFill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22" fillId="0" borderId="63" xfId="0" applyNumberFormat="1" applyFont="1" applyFill="1" applyBorder="1" applyAlignment="1">
      <alignment vertical="center"/>
    </xf>
    <xf numFmtId="3" fontId="0" fillId="0" borderId="55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23" fillId="0" borderId="53" xfId="0" applyNumberFormat="1" applyFont="1" applyFill="1" applyBorder="1" applyAlignment="1">
      <alignment vertical="center" wrapText="1"/>
    </xf>
    <xf numFmtId="3" fontId="5" fillId="0" borderId="54" xfId="0" applyNumberFormat="1" applyFont="1" applyFill="1" applyBorder="1" applyAlignment="1">
      <alignment vertical="center" wrapText="1"/>
    </xf>
    <xf numFmtId="3" fontId="5" fillId="0" borderId="55" xfId="0" applyNumberFormat="1" applyFont="1" applyFill="1" applyBorder="1" applyAlignment="1">
      <alignment vertical="center" wrapText="1"/>
    </xf>
    <xf numFmtId="3" fontId="12" fillId="0" borderId="54" xfId="0" applyNumberFormat="1" applyFont="1" applyFill="1" applyBorder="1" applyAlignment="1">
      <alignment vertical="center" wrapText="1"/>
    </xf>
    <xf numFmtId="3" fontId="11" fillId="0" borderId="55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5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11" fillId="0" borderId="58" xfId="0" applyNumberFormat="1" applyFont="1" applyFill="1" applyBorder="1" applyAlignment="1">
      <alignment vertical="center" wrapText="1"/>
    </xf>
    <xf numFmtId="3" fontId="23" fillId="0" borderId="61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5" fillId="0" borderId="59" xfId="0" applyNumberFormat="1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1" fillId="0" borderId="59" xfId="0" applyNumberFormat="1" applyFont="1" applyFill="1" applyBorder="1" applyAlignment="1">
      <alignment vertical="center" wrapText="1"/>
    </xf>
    <xf numFmtId="3" fontId="11" fillId="0" borderId="79" xfId="0" applyNumberFormat="1" applyFont="1" applyBorder="1" applyAlignment="1">
      <alignment vertical="center" wrapText="1"/>
    </xf>
    <xf numFmtId="3" fontId="11" fillId="0" borderId="78" xfId="0" applyNumberFormat="1" applyFont="1" applyBorder="1" applyAlignment="1">
      <alignment vertical="center" wrapText="1"/>
    </xf>
    <xf numFmtId="3" fontId="58" fillId="0" borderId="79" xfId="0" applyNumberFormat="1" applyFont="1" applyBorder="1" applyAlignment="1">
      <alignment vertical="center" wrapText="1"/>
    </xf>
    <xf numFmtId="3" fontId="23" fillId="0" borderId="80" xfId="0" applyNumberFormat="1" applyFont="1" applyBorder="1" applyAlignment="1">
      <alignment vertical="center" wrapText="1"/>
    </xf>
    <xf numFmtId="3" fontId="23" fillId="0" borderId="81" xfId="0" applyNumberFormat="1" applyFont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23" fillId="0" borderId="76" xfId="0" applyNumberFormat="1" applyFont="1" applyBorder="1" applyAlignment="1">
      <alignment vertical="center" wrapText="1"/>
    </xf>
    <xf numFmtId="3" fontId="23" fillId="0" borderId="56" xfId="0" applyNumberFormat="1" applyFont="1" applyBorder="1" applyAlignment="1">
      <alignment vertical="center" wrapText="1"/>
    </xf>
    <xf numFmtId="3" fontId="22" fillId="0" borderId="80" xfId="0" applyNumberFormat="1" applyFont="1" applyFill="1" applyBorder="1" applyAlignment="1">
      <alignment vertical="center"/>
    </xf>
    <xf numFmtId="3" fontId="0" fillId="0" borderId="79" xfId="0" applyNumberFormat="1" applyFont="1" applyFill="1" applyBorder="1" applyAlignment="1">
      <alignment vertical="center"/>
    </xf>
    <xf numFmtId="3" fontId="0" fillId="0" borderId="82" xfId="0" applyNumberFormat="1" applyFont="1" applyFill="1" applyBorder="1" applyAlignment="1">
      <alignment vertical="center"/>
    </xf>
    <xf numFmtId="3" fontId="22" fillId="0" borderId="82" xfId="0" applyNumberFormat="1" applyFont="1" applyFill="1" applyBorder="1" applyAlignment="1">
      <alignment vertical="center"/>
    </xf>
    <xf numFmtId="3" fontId="0" fillId="0" borderId="78" xfId="0" applyNumberFormat="1" applyFont="1" applyFill="1" applyBorder="1" applyAlignment="1">
      <alignment vertical="center"/>
    </xf>
    <xf numFmtId="3" fontId="22" fillId="0" borderId="81" xfId="0" applyNumberFormat="1" applyFont="1" applyFill="1" applyBorder="1" applyAlignment="1">
      <alignment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3" fontId="43" fillId="0" borderId="65" xfId="0" applyNumberFormat="1" applyFont="1" applyBorder="1" applyAlignment="1">
      <alignment vertical="center" wrapText="1"/>
    </xf>
    <xf numFmtId="3" fontId="43" fillId="0" borderId="69" xfId="0" applyNumberFormat="1" applyFont="1" applyBorder="1" applyAlignment="1">
      <alignment vertical="center" wrapText="1"/>
    </xf>
    <xf numFmtId="3" fontId="43" fillId="0" borderId="70" xfId="0" applyNumberFormat="1" applyFont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68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view="pageLayout" topLeftCell="A171" zoomScale="115" zoomScaleNormal="115" zoomScalePageLayoutView="115" workbookViewId="0">
      <selection activeCell="H204" sqref="H204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385" t="s">
        <v>98</v>
      </c>
      <c r="C2" s="386"/>
      <c r="D2" s="386"/>
      <c r="E2" s="386"/>
      <c r="F2" s="386"/>
      <c r="G2" s="386"/>
      <c r="H2" s="386"/>
      <c r="I2" s="386"/>
      <c r="J2" s="386"/>
      <c r="K2" s="387"/>
      <c r="L2" s="241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/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388" t="s">
        <v>1</v>
      </c>
      <c r="C7" s="389"/>
      <c r="D7" s="389"/>
      <c r="E7" s="389"/>
      <c r="F7" s="389"/>
      <c r="G7" s="389"/>
      <c r="H7" s="389"/>
      <c r="I7" s="389"/>
      <c r="J7" s="389"/>
      <c r="K7" s="390"/>
      <c r="L7" s="260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391" t="s">
        <v>2</v>
      </c>
      <c r="D9" s="392"/>
      <c r="E9" s="391" t="s">
        <v>21</v>
      </c>
      <c r="F9" s="392"/>
      <c r="G9" s="391" t="s">
        <v>22</v>
      </c>
      <c r="H9" s="392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68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69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91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92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406" t="s">
        <v>93</v>
      </c>
      <c r="D16" s="406"/>
      <c r="E16" s="406"/>
      <c r="F16" s="406"/>
      <c r="G16" s="406"/>
      <c r="H16" s="406"/>
      <c r="I16" s="406"/>
      <c r="J16" s="251"/>
      <c r="K16" s="154"/>
      <c r="L16" s="153"/>
    </row>
    <row r="17" spans="1:12" ht="13.5" customHeight="1" thickBot="1" x14ac:dyDescent="0.3">
      <c r="B17" s="155"/>
      <c r="C17" s="407"/>
      <c r="D17" s="407"/>
      <c r="E17" s="407"/>
      <c r="F17" s="407"/>
      <c r="G17" s="407"/>
      <c r="H17" s="407"/>
      <c r="I17" s="407"/>
      <c r="J17" s="252"/>
      <c r="K17" s="157"/>
      <c r="L17" s="146"/>
    </row>
    <row r="18" spans="1:12" ht="17.100000000000001" customHeight="1" x14ac:dyDescent="0.25">
      <c r="B18" s="393" t="s">
        <v>8</v>
      </c>
      <c r="C18" s="394"/>
      <c r="D18" s="394"/>
      <c r="E18" s="394"/>
      <c r="F18" s="394"/>
      <c r="G18" s="394"/>
      <c r="H18" s="394"/>
      <c r="I18" s="394"/>
      <c r="J18" s="394"/>
      <c r="K18" s="395"/>
      <c r="L18" s="260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48" t="s">
        <v>21</v>
      </c>
      <c r="E20" s="246" t="s">
        <v>110</v>
      </c>
      <c r="F20" s="246" t="s">
        <v>111</v>
      </c>
      <c r="G20" s="246" t="s">
        <v>107</v>
      </c>
      <c r="H20" s="246" t="s">
        <v>80</v>
      </c>
      <c r="I20" s="247" t="s">
        <v>112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56">
        <f>D23+D22</f>
        <v>130677</v>
      </c>
      <c r="E21" s="361">
        <f>E23+E22</f>
        <v>1080.009</v>
      </c>
      <c r="F21" s="361">
        <f>F22+F23</f>
        <v>37922.897100000002</v>
      </c>
      <c r="G21" s="361"/>
      <c r="H21" s="361">
        <f>H23+H22</f>
        <v>92754.102899999998</v>
      </c>
      <c r="I21" s="366">
        <f>I23+I22</f>
        <v>44377.804499999998</v>
      </c>
      <c r="J21" s="331"/>
      <c r="K21" s="158"/>
      <c r="L21" s="189"/>
    </row>
    <row r="22" spans="1:12" ht="14.1" customHeight="1" x14ac:dyDescent="0.25">
      <c r="B22" s="147"/>
      <c r="C22" s="213" t="s">
        <v>12</v>
      </c>
      <c r="D22" s="357">
        <v>129927</v>
      </c>
      <c r="E22" s="362">
        <v>1080.009</v>
      </c>
      <c r="F22" s="362">
        <v>37278.213600000003</v>
      </c>
      <c r="G22" s="362"/>
      <c r="H22" s="362">
        <f>D22-F22</f>
        <v>92648.786399999997</v>
      </c>
      <c r="I22" s="367">
        <v>43627.1414</v>
      </c>
      <c r="J22" s="332"/>
      <c r="K22" s="158"/>
      <c r="L22" s="189"/>
    </row>
    <row r="23" spans="1:12" ht="14.1" customHeight="1" thickBot="1" x14ac:dyDescent="0.3">
      <c r="B23" s="147"/>
      <c r="C23" s="214" t="s">
        <v>11</v>
      </c>
      <c r="D23" s="358">
        <v>750</v>
      </c>
      <c r="E23" s="363"/>
      <c r="F23" s="363">
        <v>644.68349999999998</v>
      </c>
      <c r="G23" s="363"/>
      <c r="H23" s="363">
        <f>D23-F23</f>
        <v>105.31650000000002</v>
      </c>
      <c r="I23" s="368">
        <v>750.66309999999999</v>
      </c>
      <c r="J23" s="333"/>
      <c r="K23" s="158"/>
      <c r="L23" s="189"/>
    </row>
    <row r="24" spans="1:12" ht="14.1" customHeight="1" x14ac:dyDescent="0.25">
      <c r="B24" s="147"/>
      <c r="C24" s="212" t="s">
        <v>18</v>
      </c>
      <c r="D24" s="356">
        <f>D32+D31+D25</f>
        <v>265314</v>
      </c>
      <c r="E24" s="361">
        <f>E32+E31+E25</f>
        <v>4363.1859999999997</v>
      </c>
      <c r="F24" s="361">
        <f>F25+F31+F32</f>
        <v>219943.94964999997</v>
      </c>
      <c r="G24" s="361"/>
      <c r="H24" s="361">
        <f>H25+H31+H32</f>
        <v>45370.050350000005</v>
      </c>
      <c r="I24" s="366">
        <f>I25+I31+I32</f>
        <v>255680.34955000004</v>
      </c>
      <c r="J24" s="331"/>
      <c r="K24" s="158"/>
      <c r="L24" s="189"/>
    </row>
    <row r="25" spans="1:12" ht="15" customHeight="1" x14ac:dyDescent="0.25">
      <c r="A25" s="23"/>
      <c r="B25" s="159"/>
      <c r="C25" s="215" t="s">
        <v>70</v>
      </c>
      <c r="D25" s="359">
        <f>D26+D27+D28+D29+D30</f>
        <v>206112</v>
      </c>
      <c r="E25" s="364">
        <f>E26+E27+E28+E29</f>
        <v>4047.7586000000001</v>
      </c>
      <c r="F25" s="364">
        <f>F26+F27+F28+F29</f>
        <v>187068.82644999999</v>
      </c>
      <c r="G25" s="364"/>
      <c r="H25" s="364">
        <f>H26+H27+H28+H29+H30</f>
        <v>19043.173550000003</v>
      </c>
      <c r="I25" s="369">
        <f>I26+I27+I28+I29+I30</f>
        <v>212915.84675000003</v>
      </c>
      <c r="J25" s="334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345">
        <v>52744</v>
      </c>
      <c r="E26" s="305">
        <v>1010.2095</v>
      </c>
      <c r="F26" s="305">
        <v>59589.272799999999</v>
      </c>
      <c r="G26" s="305">
        <v>3168</v>
      </c>
      <c r="H26" s="305">
        <f>D26-F26+G26</f>
        <v>-3677.2727999999988</v>
      </c>
      <c r="I26" s="307">
        <v>69723.495500000005</v>
      </c>
      <c r="J26" s="335"/>
      <c r="K26" s="158"/>
      <c r="L26" s="189"/>
    </row>
    <row r="27" spans="1:12" ht="14.1" customHeight="1" x14ac:dyDescent="0.25">
      <c r="A27" s="24"/>
      <c r="B27" s="160"/>
      <c r="C27" s="216" t="s">
        <v>74</v>
      </c>
      <c r="D27" s="345">
        <v>50440</v>
      </c>
      <c r="E27" s="305">
        <v>803.86360000000002</v>
      </c>
      <c r="F27" s="305">
        <v>50027.918899999997</v>
      </c>
      <c r="G27" s="305">
        <v>2216</v>
      </c>
      <c r="H27" s="305">
        <f>D27-F27+G27</f>
        <v>2628.0811000000031</v>
      </c>
      <c r="I27" s="307">
        <v>56044.324800000002</v>
      </c>
      <c r="J27" s="335"/>
      <c r="K27" s="158"/>
      <c r="L27" s="189"/>
    </row>
    <row r="28" spans="1:12" ht="14.1" customHeight="1" x14ac:dyDescent="0.25">
      <c r="A28" s="24"/>
      <c r="B28" s="160"/>
      <c r="C28" s="216" t="s">
        <v>75</v>
      </c>
      <c r="D28" s="345">
        <v>51365</v>
      </c>
      <c r="E28" s="305">
        <v>1350.9274</v>
      </c>
      <c r="F28" s="305">
        <v>45882.367050000001</v>
      </c>
      <c r="G28" s="305">
        <v>2494</v>
      </c>
      <c r="H28" s="305">
        <f>D28-F28+G28</f>
        <v>7976.6329499999993</v>
      </c>
      <c r="I28" s="307">
        <v>53915.998500000002</v>
      </c>
      <c r="J28" s="335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345">
        <v>34363</v>
      </c>
      <c r="E29" s="305">
        <v>882.75810000000001</v>
      </c>
      <c r="F29" s="305">
        <v>31569.2677</v>
      </c>
      <c r="G29" s="305">
        <v>1647</v>
      </c>
      <c r="H29" s="305">
        <f>D29-F29+G29</f>
        <v>4440.7322999999997</v>
      </c>
      <c r="I29" s="307">
        <v>33232.027950000003</v>
      </c>
      <c r="J29" s="335"/>
      <c r="K29" s="158"/>
      <c r="L29" s="189"/>
    </row>
    <row r="30" spans="1:12" ht="14.1" customHeight="1" x14ac:dyDescent="0.25">
      <c r="A30" s="24"/>
      <c r="B30" s="160"/>
      <c r="C30" s="216" t="s">
        <v>71</v>
      </c>
      <c r="D30" s="345">
        <v>17200</v>
      </c>
      <c r="E30" s="305">
        <v>1162</v>
      </c>
      <c r="F30" s="305">
        <f>SUM(G26:G29)</f>
        <v>9525</v>
      </c>
      <c r="G30" s="305"/>
      <c r="H30" s="305">
        <f>D30-F30</f>
        <v>7675</v>
      </c>
      <c r="I30" s="307"/>
      <c r="J30" s="335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59">
        <v>33987</v>
      </c>
      <c r="E31" s="364"/>
      <c r="F31" s="364">
        <v>9052.9642000000003</v>
      </c>
      <c r="G31" s="364"/>
      <c r="H31" s="364">
        <f>D31-F31</f>
        <v>24934.035799999998</v>
      </c>
      <c r="I31" s="369">
        <v>13011.111699999999</v>
      </c>
      <c r="J31" s="334"/>
      <c r="K31" s="158"/>
      <c r="L31" s="189"/>
    </row>
    <row r="32" spans="1:12" ht="14.1" customHeight="1" x14ac:dyDescent="0.25">
      <c r="A32" s="25"/>
      <c r="B32" s="159"/>
      <c r="C32" s="215" t="s">
        <v>72</v>
      </c>
      <c r="D32" s="359">
        <f>D33+D34</f>
        <v>25215</v>
      </c>
      <c r="E32" s="364">
        <f>E33</f>
        <v>315.42739999999998</v>
      </c>
      <c r="F32" s="364">
        <f>F33</f>
        <v>23822.159</v>
      </c>
      <c r="G32" s="364"/>
      <c r="H32" s="364">
        <f>H33+H34</f>
        <v>1392.8410000000003</v>
      </c>
      <c r="I32" s="369">
        <f>I33</f>
        <v>29753.391100000001</v>
      </c>
      <c r="J32" s="334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345">
        <v>23115</v>
      </c>
      <c r="E33" s="305">
        <f>357.4274-E37</f>
        <v>315.42739999999998</v>
      </c>
      <c r="F33" s="305">
        <f>24121.159-F37</f>
        <v>23822.159</v>
      </c>
      <c r="G33" s="305">
        <v>1237</v>
      </c>
      <c r="H33" s="305">
        <f>D33-F33+G33</f>
        <v>529.84100000000035</v>
      </c>
      <c r="I33" s="307">
        <v>29753.391100000001</v>
      </c>
      <c r="J33" s="335"/>
      <c r="K33" s="158"/>
      <c r="L33" s="189"/>
    </row>
    <row r="34" spans="1:12" ht="14.1" customHeight="1" thickBot="1" x14ac:dyDescent="0.3">
      <c r="A34" s="24"/>
      <c r="B34" s="160"/>
      <c r="C34" s="217" t="s">
        <v>73</v>
      </c>
      <c r="D34" s="360">
        <v>2100</v>
      </c>
      <c r="E34" s="365">
        <v>100</v>
      </c>
      <c r="F34" s="365">
        <f>G33</f>
        <v>1237</v>
      </c>
      <c r="G34" s="365"/>
      <c r="H34" s="365">
        <f t="shared" ref="H34:H40" si="0">D34-F34</f>
        <v>863</v>
      </c>
      <c r="I34" s="370"/>
      <c r="J34" s="336"/>
      <c r="K34" s="158"/>
      <c r="L34" s="189"/>
    </row>
    <row r="35" spans="1:12" ht="15.75" customHeight="1" thickBot="1" x14ac:dyDescent="0.3">
      <c r="B35" s="147"/>
      <c r="C35" s="218" t="s">
        <v>102</v>
      </c>
      <c r="D35" s="343">
        <v>4000</v>
      </c>
      <c r="E35" s="306">
        <v>170.52250000000001</v>
      </c>
      <c r="F35" s="306">
        <v>2678.7846500000001</v>
      </c>
      <c r="G35" s="306"/>
      <c r="H35" s="306">
        <f>D35-F35</f>
        <v>1321.2153499999999</v>
      </c>
      <c r="I35" s="308">
        <v>982.63175000000001</v>
      </c>
      <c r="J35" s="337"/>
      <c r="K35" s="158"/>
      <c r="L35" s="189"/>
    </row>
    <row r="36" spans="1:12" ht="14.1" customHeight="1" thickBot="1" x14ac:dyDescent="0.3">
      <c r="B36" s="147"/>
      <c r="C36" s="218" t="s">
        <v>13</v>
      </c>
      <c r="D36" s="343">
        <v>749</v>
      </c>
      <c r="E36" s="306">
        <v>3</v>
      </c>
      <c r="F36" s="306">
        <v>240.34010000000001</v>
      </c>
      <c r="G36" s="306"/>
      <c r="H36" s="306">
        <f t="shared" si="0"/>
        <v>508.65989999999999</v>
      </c>
      <c r="I36" s="308">
        <v>176.17160000000001</v>
      </c>
      <c r="J36" s="337"/>
      <c r="K36" s="158"/>
      <c r="L36" s="189"/>
    </row>
    <row r="37" spans="1:12" ht="17.25" customHeight="1" thickBot="1" x14ac:dyDescent="0.3">
      <c r="B37" s="147"/>
      <c r="C37" s="218" t="s">
        <v>103</v>
      </c>
      <c r="D37" s="343">
        <v>3000</v>
      </c>
      <c r="E37" s="306">
        <v>42</v>
      </c>
      <c r="F37" s="306">
        <v>299</v>
      </c>
      <c r="G37" s="306"/>
      <c r="H37" s="306">
        <f t="shared" si="0"/>
        <v>2701</v>
      </c>
      <c r="I37" s="308"/>
      <c r="J37" s="337"/>
      <c r="K37" s="158"/>
      <c r="L37" s="189"/>
    </row>
    <row r="38" spans="1:12" ht="17.25" customHeight="1" thickBot="1" x14ac:dyDescent="0.3">
      <c r="B38" s="147"/>
      <c r="C38" s="218" t="s">
        <v>104</v>
      </c>
      <c r="D38" s="343">
        <v>7000</v>
      </c>
      <c r="E38" s="306"/>
      <c r="F38" s="306">
        <v>7000</v>
      </c>
      <c r="G38" s="306"/>
      <c r="H38" s="306">
        <f t="shared" si="0"/>
        <v>0</v>
      </c>
      <c r="I38" s="308">
        <v>845.4828</v>
      </c>
      <c r="J38" s="337"/>
      <c r="K38" s="158"/>
      <c r="L38" s="189"/>
    </row>
    <row r="39" spans="1:12" ht="17.25" customHeight="1" thickBot="1" x14ac:dyDescent="0.3">
      <c r="B39" s="147"/>
      <c r="C39" s="218" t="s">
        <v>66</v>
      </c>
      <c r="D39" s="343">
        <v>500</v>
      </c>
      <c r="E39" s="306"/>
      <c r="F39" s="306"/>
      <c r="G39" s="306"/>
      <c r="H39" s="306">
        <f t="shared" si="0"/>
        <v>500</v>
      </c>
      <c r="I39" s="308"/>
      <c r="J39" s="337"/>
      <c r="K39" s="158"/>
      <c r="L39" s="189"/>
    </row>
    <row r="40" spans="1:12" ht="17.25" customHeight="1" thickBot="1" x14ac:dyDescent="0.3">
      <c r="B40" s="147"/>
      <c r="C40" s="218" t="s">
        <v>105</v>
      </c>
      <c r="D40" s="343">
        <v>3680</v>
      </c>
      <c r="E40" s="306"/>
      <c r="F40" s="306"/>
      <c r="G40" s="306"/>
      <c r="H40" s="306">
        <f t="shared" si="0"/>
        <v>3680</v>
      </c>
      <c r="I40" s="308"/>
      <c r="J40" s="337"/>
      <c r="K40" s="158"/>
      <c r="L40" s="189"/>
    </row>
    <row r="41" spans="1:12" ht="14.1" customHeight="1" thickBot="1" x14ac:dyDescent="0.3">
      <c r="B41" s="147"/>
      <c r="C41" s="184" t="s">
        <v>14</v>
      </c>
      <c r="D41" s="343"/>
      <c r="E41" s="306">
        <v>4.1383000000005268</v>
      </c>
      <c r="F41" s="306">
        <v>181.11100000003353</v>
      </c>
      <c r="G41" s="306"/>
      <c r="H41" s="306">
        <f>D41-F41</f>
        <v>-181.11100000003353</v>
      </c>
      <c r="I41" s="308">
        <v>586.10869999998249</v>
      </c>
      <c r="J41" s="337"/>
      <c r="K41" s="158"/>
      <c r="L41" s="189"/>
    </row>
    <row r="42" spans="1:12" ht="16.5" customHeight="1" thickBot="1" x14ac:dyDescent="0.3">
      <c r="B42" s="147"/>
      <c r="C42" s="229" t="s">
        <v>9</v>
      </c>
      <c r="D42" s="236">
        <f>D21+D24+D35+D36+D37+D38+D39+D40+D41</f>
        <v>414920</v>
      </c>
      <c r="E42" s="249">
        <f>E21+E24+E35+E36+E37+E38+E39+E40+E41</f>
        <v>5662.8558000000003</v>
      </c>
      <c r="F42" s="249">
        <f>F21+F24+F35+F36+F37+F38+F39+F40+F41</f>
        <v>268266.08250000002</v>
      </c>
      <c r="G42" s="249"/>
      <c r="H42" s="249">
        <f>H21+H24+H35+H36+H37+H38+H39+H40+H41</f>
        <v>146653.91749999998</v>
      </c>
      <c r="I42" s="263">
        <f>I21+I24+I35+I36+I37+I38+I39+I40+I41</f>
        <v>302648.54889999999</v>
      </c>
      <c r="J42" s="249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108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57" t="s">
        <v>113</v>
      </c>
      <c r="D45" s="259"/>
      <c r="E45" s="259"/>
      <c r="F45" s="259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106</v>
      </c>
      <c r="D46" s="259"/>
      <c r="E46" s="259"/>
      <c r="F46" s="259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272"/>
      <c r="D48" s="268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35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388" t="s">
        <v>1</v>
      </c>
      <c r="C50" s="389"/>
      <c r="D50" s="389"/>
      <c r="E50" s="389"/>
      <c r="F50" s="389"/>
      <c r="G50" s="389"/>
      <c r="H50" s="389"/>
      <c r="I50" s="389"/>
      <c r="J50" s="389"/>
      <c r="K50" s="390"/>
      <c r="L50" s="260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404" t="s">
        <v>2</v>
      </c>
      <c r="D52" s="405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32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33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36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393" t="s">
        <v>8</v>
      </c>
      <c r="C58" s="394"/>
      <c r="D58" s="394"/>
      <c r="E58" s="394"/>
      <c r="F58" s="394"/>
      <c r="G58" s="394"/>
      <c r="H58" s="394"/>
      <c r="I58" s="394"/>
      <c r="J58" s="394"/>
      <c r="K58" s="395"/>
      <c r="L58" s="260"/>
    </row>
    <row r="59" spans="2:12" s="3" customFormat="1" ht="48" customHeight="1" thickBot="1" x14ac:dyDescent="0.3">
      <c r="B59" s="173"/>
      <c r="C59" s="228" t="s">
        <v>20</v>
      </c>
      <c r="D59" s="248" t="s">
        <v>21</v>
      </c>
      <c r="E59" s="246" t="str">
        <f>E20</f>
        <v>LANDET KVANTUM UKE 19</v>
      </c>
      <c r="F59" s="246" t="str">
        <f>F20</f>
        <v>LANDET KVANTUM T.O.M UKE 19</v>
      </c>
      <c r="G59" s="246" t="str">
        <f>H20</f>
        <v>RESTKVOTER</v>
      </c>
      <c r="H59" s="247" t="str">
        <f>I20</f>
        <v>LANDET KVANTUM T.O.M. UKE 19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37</v>
      </c>
      <c r="D60" s="397"/>
      <c r="E60" s="287"/>
      <c r="F60" s="287">
        <v>113.6842</v>
      </c>
      <c r="G60" s="402"/>
      <c r="H60" s="289">
        <v>154.8211</v>
      </c>
      <c r="I60" s="193"/>
      <c r="J60" s="193"/>
      <c r="K60" s="240"/>
      <c r="L60" s="131"/>
    </row>
    <row r="61" spans="2:12" ht="14.1" customHeight="1" x14ac:dyDescent="0.25">
      <c r="B61" s="176"/>
      <c r="C61" s="178" t="s">
        <v>34</v>
      </c>
      <c r="D61" s="398"/>
      <c r="E61" s="373"/>
      <c r="F61" s="376">
        <v>266.6302</v>
      </c>
      <c r="G61" s="402"/>
      <c r="H61" s="377">
        <v>526.73329999999999</v>
      </c>
      <c r="I61" s="193"/>
      <c r="J61" s="193"/>
      <c r="K61" s="240"/>
      <c r="L61" s="131"/>
    </row>
    <row r="62" spans="2:12" ht="14.1" customHeight="1" thickBot="1" x14ac:dyDescent="0.3">
      <c r="B62" s="176"/>
      <c r="C62" s="179" t="s">
        <v>38</v>
      </c>
      <c r="D62" s="399"/>
      <c r="E62" s="338"/>
      <c r="F62" s="338">
        <v>47.117699999999999</v>
      </c>
      <c r="G62" s="403"/>
      <c r="H62" s="339">
        <v>49.803699999999999</v>
      </c>
      <c r="I62" s="193"/>
      <c r="J62" s="193"/>
      <c r="K62" s="240"/>
      <c r="L62" s="131"/>
    </row>
    <row r="63" spans="2:12" s="113" customFormat="1" ht="15.6" customHeight="1" x14ac:dyDescent="0.25">
      <c r="B63" s="194"/>
      <c r="C63" s="180" t="s">
        <v>67</v>
      </c>
      <c r="D63" s="295">
        <v>5700</v>
      </c>
      <c r="E63" s="374">
        <f>SUM(E64:E66)</f>
        <v>0.85960000000000003</v>
      </c>
      <c r="F63" s="374">
        <f>F64+F65+F66</f>
        <v>11.549299999999999</v>
      </c>
      <c r="G63" s="287">
        <f>D63-F63</f>
        <v>5688.4507000000003</v>
      </c>
      <c r="H63" s="289">
        <f>H64+H65+H66</f>
        <v>16.101099999999999</v>
      </c>
      <c r="I63" s="195"/>
      <c r="J63" s="195"/>
      <c r="K63" s="240"/>
      <c r="L63" s="131"/>
    </row>
    <row r="64" spans="2:12" s="24" customFormat="1" ht="14.1" customHeight="1" x14ac:dyDescent="0.25">
      <c r="B64" s="181"/>
      <c r="C64" s="182" t="s">
        <v>39</v>
      </c>
      <c r="D64" s="296"/>
      <c r="E64" s="371">
        <v>5.8000000000000003E-2</v>
      </c>
      <c r="F64" s="371">
        <v>1.5336000000000001</v>
      </c>
      <c r="G64" s="291"/>
      <c r="H64" s="303">
        <v>2.0407000000000002</v>
      </c>
      <c r="I64" s="183"/>
      <c r="J64" s="183"/>
      <c r="K64" s="240"/>
      <c r="L64" s="131"/>
    </row>
    <row r="65" spans="2:12" s="24" customFormat="1" ht="14.1" customHeight="1" x14ac:dyDescent="0.25">
      <c r="B65" s="181"/>
      <c r="C65" s="182" t="s">
        <v>40</v>
      </c>
      <c r="D65" s="296"/>
      <c r="E65" s="371">
        <v>0.63239999999999996</v>
      </c>
      <c r="F65" s="371">
        <v>4.8593000000000002</v>
      </c>
      <c r="G65" s="291"/>
      <c r="H65" s="303">
        <v>4.1144999999999996</v>
      </c>
      <c r="I65" s="220"/>
      <c r="J65" s="220"/>
      <c r="K65" s="240"/>
      <c r="L65" s="131"/>
    </row>
    <row r="66" spans="2:12" s="24" customFormat="1" ht="14.1" customHeight="1" thickBot="1" x14ac:dyDescent="0.3">
      <c r="B66" s="181"/>
      <c r="C66" s="182" t="s">
        <v>41</v>
      </c>
      <c r="D66" s="297"/>
      <c r="E66" s="372">
        <v>0.16919999999999999</v>
      </c>
      <c r="F66" s="372">
        <v>5.1563999999999997</v>
      </c>
      <c r="G66" s="294"/>
      <c r="H66" s="304">
        <v>9.9459</v>
      </c>
      <c r="I66" s="220"/>
      <c r="J66" s="220"/>
      <c r="K66" s="240"/>
      <c r="L66" s="131"/>
    </row>
    <row r="67" spans="2:12" ht="14.1" customHeight="1" thickBot="1" x14ac:dyDescent="0.3">
      <c r="B67" s="147"/>
      <c r="C67" s="184" t="s">
        <v>42</v>
      </c>
      <c r="D67" s="290">
        <v>123</v>
      </c>
      <c r="E67" s="375"/>
      <c r="F67" s="375">
        <v>4.4802</v>
      </c>
      <c r="G67" s="288">
        <f>D67-F67</f>
        <v>118.5198</v>
      </c>
      <c r="H67" s="292">
        <v>0.84719999999999995</v>
      </c>
      <c r="I67" s="189"/>
      <c r="J67" s="189"/>
      <c r="K67" s="240"/>
      <c r="L67" s="131"/>
    </row>
    <row r="68" spans="2:12" ht="14.1" customHeight="1" thickBot="1" x14ac:dyDescent="0.3">
      <c r="B68" s="147"/>
      <c r="C68" s="184" t="s">
        <v>14</v>
      </c>
      <c r="D68" s="290"/>
      <c r="E68" s="288"/>
      <c r="F68" s="288">
        <v>1</v>
      </c>
      <c r="G68" s="288"/>
      <c r="H68" s="292"/>
      <c r="I68" s="189"/>
      <c r="J68" s="189"/>
      <c r="K68" s="240"/>
      <c r="L68" s="131"/>
    </row>
    <row r="69" spans="2:12" s="3" customFormat="1" ht="16.5" customHeight="1" thickBot="1" x14ac:dyDescent="0.3">
      <c r="B69" s="145"/>
      <c r="C69" s="229" t="s">
        <v>9</v>
      </c>
      <c r="D69" s="298">
        <v>9675</v>
      </c>
      <c r="E69" s="253">
        <f>E60+E61+E62+E63+E67+E68</f>
        <v>0.85960000000000003</v>
      </c>
      <c r="F69" s="253">
        <f>F60+F61+F62+F63+F67+F68</f>
        <v>444.46160000000003</v>
      </c>
      <c r="G69" s="253">
        <f>D69-F69</f>
        <v>9230.5383999999995</v>
      </c>
      <c r="H69" s="263">
        <f>H60+H61+H62+H63+H67+H68</f>
        <v>748.30640000000005</v>
      </c>
      <c r="I69" s="210"/>
      <c r="J69" s="210"/>
      <c r="K69" s="240"/>
      <c r="L69" s="131"/>
    </row>
    <row r="70" spans="2:12" s="3" customFormat="1" ht="19.149999999999999" customHeight="1" thickBot="1" x14ac:dyDescent="0.3">
      <c r="B70" s="190"/>
      <c r="C70" s="400"/>
      <c r="D70" s="400"/>
      <c r="E70" s="400"/>
      <c r="F70" s="299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31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388" t="s">
        <v>1</v>
      </c>
      <c r="C75" s="389"/>
      <c r="D75" s="389"/>
      <c r="E75" s="389"/>
      <c r="F75" s="389"/>
      <c r="G75" s="389"/>
      <c r="H75" s="389"/>
      <c r="I75" s="389"/>
      <c r="J75" s="389"/>
      <c r="K75" s="390"/>
      <c r="L75" s="260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391" t="s">
        <v>2</v>
      </c>
      <c r="D77" s="392"/>
      <c r="E77" s="391" t="s">
        <v>21</v>
      </c>
      <c r="F77" s="396"/>
      <c r="G77" s="391" t="s">
        <v>22</v>
      </c>
      <c r="H77" s="392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88115</v>
      </c>
      <c r="E78" s="238" t="s">
        <v>5</v>
      </c>
      <c r="F78" s="208">
        <v>33161</v>
      </c>
      <c r="G78" s="237" t="s">
        <v>27</v>
      </c>
      <c r="H78" s="208">
        <v>9739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79115</v>
      </c>
      <c r="E79" s="49" t="s">
        <v>6</v>
      </c>
      <c r="F79" s="203">
        <v>54106</v>
      </c>
      <c r="G79" s="237" t="s">
        <v>68</v>
      </c>
      <c r="H79" s="203">
        <v>40038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33</v>
      </c>
      <c r="D80" s="206">
        <v>11270</v>
      </c>
      <c r="E80" s="200" t="s">
        <v>91</v>
      </c>
      <c r="F80" s="203">
        <v>930</v>
      </c>
      <c r="G80" s="237" t="s">
        <v>69</v>
      </c>
      <c r="H80" s="206">
        <v>4329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36</v>
      </c>
      <c r="D81" s="207">
        <f>SUM(D78:D80)</f>
        <v>178500</v>
      </c>
      <c r="E81" s="151" t="s">
        <v>7</v>
      </c>
      <c r="F81" s="205">
        <f>SUM(F78:F80)</f>
        <v>88197</v>
      </c>
      <c r="G81" s="150" t="s">
        <v>6</v>
      </c>
      <c r="H81" s="205">
        <f>SUM(H78:H80)</f>
        <v>54106</v>
      </c>
      <c r="I81" s="189"/>
      <c r="J81" s="189"/>
      <c r="K81" s="148"/>
      <c r="L81" s="146"/>
    </row>
    <row r="82" spans="1:12" ht="12" customHeight="1" x14ac:dyDescent="0.25">
      <c r="B82" s="147"/>
      <c r="C82" s="255" t="s">
        <v>94</v>
      </c>
      <c r="D82" s="256"/>
      <c r="E82" s="256"/>
      <c r="F82" s="256"/>
      <c r="G82" s="256"/>
      <c r="H82" s="256"/>
      <c r="I82" s="254"/>
      <c r="J82" s="146"/>
      <c r="K82" s="148"/>
      <c r="L82" s="146"/>
    </row>
    <row r="83" spans="1:12" ht="14.25" customHeight="1" x14ac:dyDescent="0.25">
      <c r="B83" s="147"/>
      <c r="C83" s="401" t="s">
        <v>95</v>
      </c>
      <c r="D83" s="401"/>
      <c r="E83" s="401"/>
      <c r="F83" s="401"/>
      <c r="G83" s="401"/>
      <c r="H83" s="401"/>
      <c r="I83" s="254"/>
      <c r="J83" s="146"/>
      <c r="K83" s="148"/>
      <c r="L83" s="146"/>
    </row>
    <row r="84" spans="1:12" ht="6" customHeight="1" thickBot="1" x14ac:dyDescent="0.3">
      <c r="B84" s="147"/>
      <c r="C84" s="401"/>
      <c r="D84" s="401"/>
      <c r="E84" s="401"/>
      <c r="F84" s="401"/>
      <c r="G84" s="401"/>
      <c r="H84" s="401"/>
      <c r="I84" s="146"/>
      <c r="J84" s="146"/>
      <c r="K84" s="148"/>
      <c r="L84" s="146"/>
    </row>
    <row r="85" spans="1:12" ht="14.1" customHeight="1" x14ac:dyDescent="0.25">
      <c r="B85" s="393" t="s">
        <v>8</v>
      </c>
      <c r="C85" s="394"/>
      <c r="D85" s="394"/>
      <c r="E85" s="394"/>
      <c r="F85" s="394"/>
      <c r="G85" s="394"/>
      <c r="H85" s="394"/>
      <c r="I85" s="394"/>
      <c r="J85" s="394"/>
      <c r="K85" s="395"/>
      <c r="L85" s="260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B87" s="9"/>
      <c r="C87" s="228" t="s">
        <v>20</v>
      </c>
      <c r="D87" s="248" t="s">
        <v>21</v>
      </c>
      <c r="E87" s="246" t="str">
        <f>E20</f>
        <v>LANDET KVANTUM UKE 19</v>
      </c>
      <c r="F87" s="246" t="str">
        <f>F20</f>
        <v>LANDET KVANTUM T.O.M UKE 19</v>
      </c>
      <c r="G87" s="246" t="str">
        <f>H20</f>
        <v>RESTKVOTER</v>
      </c>
      <c r="H87" s="247" t="str">
        <f>I20</f>
        <v>LANDET KVANTUM T.O.M. UKE 19 2014</v>
      </c>
      <c r="I87" s="6"/>
      <c r="J87" s="146"/>
      <c r="K87" s="10"/>
      <c r="L87" s="146"/>
    </row>
    <row r="88" spans="1:12" ht="14.1" customHeight="1" x14ac:dyDescent="0.25">
      <c r="B88" s="9"/>
      <c r="C88" s="180" t="s">
        <v>17</v>
      </c>
      <c r="D88" s="302">
        <f>D90+D89</f>
        <v>33161</v>
      </c>
      <c r="E88" s="309">
        <f>E90+E89</f>
        <v>140.78299999999999</v>
      </c>
      <c r="F88" s="309">
        <f>F89+F90</f>
        <v>13208.4313</v>
      </c>
      <c r="G88" s="309">
        <f>G89+G90</f>
        <v>19952.568700000003</v>
      </c>
      <c r="H88" s="310">
        <f>H89+H90</f>
        <v>10841.8104</v>
      </c>
      <c r="I88" s="42"/>
      <c r="J88" s="189"/>
      <c r="K88" s="158"/>
      <c r="L88" s="189"/>
    </row>
    <row r="89" spans="1:12" ht="14.1" customHeight="1" x14ac:dyDescent="0.25">
      <c r="B89" s="9"/>
      <c r="C89" s="223" t="s">
        <v>12</v>
      </c>
      <c r="D89" s="340">
        <v>32411</v>
      </c>
      <c r="E89" s="311">
        <v>140.78299999999999</v>
      </c>
      <c r="F89" s="311">
        <v>12674.2907</v>
      </c>
      <c r="G89" s="311">
        <f>D89-F89</f>
        <v>19736.709300000002</v>
      </c>
      <c r="H89" s="315">
        <v>10339.367200000001</v>
      </c>
      <c r="I89" s="189"/>
      <c r="J89" s="189"/>
      <c r="K89" s="158"/>
      <c r="L89" s="189"/>
    </row>
    <row r="90" spans="1:12" ht="15.75" thickBot="1" x14ac:dyDescent="0.3">
      <c r="B90" s="9"/>
      <c r="C90" s="224" t="s">
        <v>11</v>
      </c>
      <c r="D90" s="341">
        <v>750</v>
      </c>
      <c r="E90" s="312"/>
      <c r="F90" s="312">
        <v>534.14059999999995</v>
      </c>
      <c r="G90" s="312">
        <f>D90-F90</f>
        <v>215.85940000000005</v>
      </c>
      <c r="H90" s="316">
        <v>502.44319999999999</v>
      </c>
      <c r="I90" s="189"/>
      <c r="J90" s="189"/>
      <c r="K90" s="158"/>
      <c r="L90" s="189"/>
    </row>
    <row r="91" spans="1:12" ht="14.1" customHeight="1" x14ac:dyDescent="0.25">
      <c r="B91" s="2"/>
      <c r="C91" s="177" t="s">
        <v>18</v>
      </c>
      <c r="D91" s="378">
        <f>D92+D98+D99</f>
        <v>54106</v>
      </c>
      <c r="E91" s="376">
        <f>E92+E98+E99</f>
        <v>1731.3982999999998</v>
      </c>
      <c r="F91" s="376">
        <f>F92+F98+F99</f>
        <v>22231.3547</v>
      </c>
      <c r="G91" s="376">
        <f>G92+G98+G99</f>
        <v>31874.645300000004</v>
      </c>
      <c r="H91" s="377">
        <f>H92+H98+H99</f>
        <v>18707.8086</v>
      </c>
      <c r="I91" s="189"/>
      <c r="J91" s="189"/>
      <c r="K91" s="158"/>
      <c r="L91" s="189"/>
    </row>
    <row r="92" spans="1:12" ht="15.75" customHeight="1" x14ac:dyDescent="0.25">
      <c r="B92" s="22"/>
      <c r="C92" s="226" t="s">
        <v>70</v>
      </c>
      <c r="D92" s="346">
        <f>D93+D94+D95+D96+D97</f>
        <v>40038</v>
      </c>
      <c r="E92" s="313">
        <f>E93+E94+E95+E96+E97</f>
        <v>1700.9405999999999</v>
      </c>
      <c r="F92" s="313">
        <f>F93+F94+F95+F96+F97</f>
        <v>17597.854800000001</v>
      </c>
      <c r="G92" s="313">
        <f>G93+G94+G95+G96+G97</f>
        <v>22440.145200000003</v>
      </c>
      <c r="H92" s="317">
        <f>H93+H94+H96+H97</f>
        <v>13610.813699999999</v>
      </c>
      <c r="I92" s="189"/>
      <c r="J92" s="189"/>
      <c r="K92" s="158"/>
      <c r="L92" s="189"/>
    </row>
    <row r="93" spans="1:12" ht="14.1" customHeight="1" x14ac:dyDescent="0.25">
      <c r="A93" s="24"/>
      <c r="B93" s="160"/>
      <c r="C93" s="225" t="s">
        <v>23</v>
      </c>
      <c r="D93" s="345">
        <v>9211</v>
      </c>
      <c r="E93" s="305">
        <v>100.3156</v>
      </c>
      <c r="F93" s="305">
        <v>2415.2649000000001</v>
      </c>
      <c r="G93" s="305">
        <f>D93-F93</f>
        <v>6795.7350999999999</v>
      </c>
      <c r="H93" s="307">
        <v>2079.2694000000001</v>
      </c>
      <c r="I93" s="189"/>
      <c r="J93" s="189"/>
      <c r="K93" s="158"/>
      <c r="L93" s="189"/>
    </row>
    <row r="94" spans="1:12" ht="14.1" customHeight="1" x14ac:dyDescent="0.25">
      <c r="A94" s="24"/>
      <c r="B94" s="160"/>
      <c r="C94" s="225" t="s">
        <v>24</v>
      </c>
      <c r="D94" s="345">
        <v>8490</v>
      </c>
      <c r="E94" s="305">
        <v>702.4941</v>
      </c>
      <c r="F94" s="305">
        <v>4925.2791999999999</v>
      </c>
      <c r="G94" s="305">
        <f t="shared" ref="G94:G100" si="1">D94-F94</f>
        <v>3564.7208000000001</v>
      </c>
      <c r="H94" s="307">
        <v>3888.1097</v>
      </c>
      <c r="I94" s="189"/>
      <c r="J94" s="189"/>
      <c r="K94" s="158"/>
      <c r="L94" s="189"/>
    </row>
    <row r="95" spans="1:12" ht="19.5" customHeight="1" x14ac:dyDescent="0.25">
      <c r="A95" s="24"/>
      <c r="B95" s="160"/>
      <c r="C95" s="225" t="s">
        <v>76</v>
      </c>
      <c r="D95" s="345">
        <v>4000</v>
      </c>
      <c r="E95" s="305"/>
      <c r="F95" s="305"/>
      <c r="G95" s="305">
        <f>D95-F95</f>
        <v>4000</v>
      </c>
      <c r="H95" s="307"/>
      <c r="I95" s="189"/>
      <c r="J95" s="189"/>
      <c r="K95" s="158"/>
      <c r="L95" s="189"/>
    </row>
    <row r="96" spans="1:12" ht="14.1" customHeight="1" x14ac:dyDescent="0.25">
      <c r="A96" s="24"/>
      <c r="B96" s="160"/>
      <c r="C96" s="225" t="s">
        <v>25</v>
      </c>
      <c r="D96" s="345">
        <v>11811</v>
      </c>
      <c r="E96" s="305">
        <v>784.31449999999995</v>
      </c>
      <c r="F96" s="305">
        <v>6212.3864000000003</v>
      </c>
      <c r="G96" s="305">
        <f t="shared" si="1"/>
        <v>5598.6135999999997</v>
      </c>
      <c r="H96" s="307">
        <v>4725.4242000000004</v>
      </c>
      <c r="I96" s="189"/>
      <c r="J96" s="189"/>
      <c r="K96" s="158"/>
      <c r="L96" s="189"/>
    </row>
    <row r="97" spans="1:12" ht="14.1" customHeight="1" x14ac:dyDescent="0.25">
      <c r="A97" s="24"/>
      <c r="B97" s="160"/>
      <c r="C97" s="225" t="s">
        <v>26</v>
      </c>
      <c r="D97" s="345">
        <v>6526</v>
      </c>
      <c r="E97" s="305">
        <v>113.8164</v>
      </c>
      <c r="F97" s="305">
        <v>4044.9243000000001</v>
      </c>
      <c r="G97" s="305">
        <f t="shared" si="1"/>
        <v>2481.0756999999999</v>
      </c>
      <c r="H97" s="307">
        <v>2918.0104000000001</v>
      </c>
      <c r="I97" s="189"/>
      <c r="J97" s="189"/>
      <c r="K97" s="158"/>
      <c r="L97" s="189"/>
    </row>
    <row r="98" spans="1:12" ht="14.1" customHeight="1" x14ac:dyDescent="0.25">
      <c r="B98" s="22"/>
      <c r="C98" s="226" t="s">
        <v>34</v>
      </c>
      <c r="D98" s="346">
        <v>9739</v>
      </c>
      <c r="E98" s="313"/>
      <c r="F98" s="313">
        <v>3188.2611000000002</v>
      </c>
      <c r="G98" s="313">
        <f t="shared" si="1"/>
        <v>6550.7389000000003</v>
      </c>
      <c r="H98" s="317">
        <v>4194.5528000000004</v>
      </c>
      <c r="I98" s="189"/>
      <c r="J98" s="189"/>
      <c r="K98" s="158"/>
      <c r="L98" s="189"/>
    </row>
    <row r="99" spans="1:12" ht="15.75" thickBot="1" x14ac:dyDescent="0.3">
      <c r="B99" s="22"/>
      <c r="C99" s="227" t="s">
        <v>69</v>
      </c>
      <c r="D99" s="348">
        <v>4329</v>
      </c>
      <c r="E99" s="314">
        <v>30.457699999999999</v>
      </c>
      <c r="F99" s="314">
        <v>1445.2388000000001</v>
      </c>
      <c r="G99" s="314">
        <f t="shared" si="1"/>
        <v>2883.7611999999999</v>
      </c>
      <c r="H99" s="318">
        <v>902.44209999999998</v>
      </c>
      <c r="I99" s="189"/>
      <c r="J99" s="189"/>
      <c r="K99" s="158"/>
      <c r="L99" s="189"/>
    </row>
    <row r="100" spans="1:12" ht="15.75" thickBot="1" x14ac:dyDescent="0.3">
      <c r="B100" s="9"/>
      <c r="C100" s="184" t="s">
        <v>13</v>
      </c>
      <c r="D100" s="290">
        <v>548</v>
      </c>
      <c r="E100" s="288"/>
      <c r="F100" s="288">
        <v>30.4986</v>
      </c>
      <c r="G100" s="288">
        <f t="shared" si="1"/>
        <v>517.50139999999999</v>
      </c>
      <c r="H100" s="292">
        <v>46.654800000000002</v>
      </c>
      <c r="I100" s="189"/>
      <c r="J100" s="189"/>
      <c r="K100" s="158"/>
      <c r="L100" s="189"/>
    </row>
    <row r="101" spans="1:12" ht="18" thickBot="1" x14ac:dyDescent="0.3">
      <c r="B101" s="147"/>
      <c r="C101" s="218" t="s">
        <v>85</v>
      </c>
      <c r="D101" s="343">
        <v>930</v>
      </c>
      <c r="E101" s="306"/>
      <c r="F101" s="306"/>
      <c r="G101" s="306">
        <f>D101-F101</f>
        <v>930</v>
      </c>
      <c r="H101" s="308"/>
      <c r="I101" s="189"/>
      <c r="J101" s="189"/>
      <c r="K101" s="158"/>
      <c r="L101" s="189"/>
    </row>
    <row r="102" spans="1:12" ht="16.5" customHeight="1" thickBot="1" x14ac:dyDescent="0.3">
      <c r="B102" s="9"/>
      <c r="C102" s="184" t="s">
        <v>78</v>
      </c>
      <c r="D102" s="290">
        <v>300</v>
      </c>
      <c r="E102" s="288"/>
      <c r="F102" s="288">
        <v>300</v>
      </c>
      <c r="G102" s="288"/>
      <c r="H102" s="292">
        <v>26.903199999999998</v>
      </c>
      <c r="I102" s="189"/>
      <c r="J102" s="189"/>
      <c r="K102" s="158"/>
      <c r="L102" s="189"/>
    </row>
    <row r="103" spans="1:12" ht="15.75" thickBot="1" x14ac:dyDescent="0.3">
      <c r="B103" s="9"/>
      <c r="C103" s="300" t="s">
        <v>14</v>
      </c>
      <c r="D103" s="290"/>
      <c r="E103" s="288">
        <v>1.4974000000001979</v>
      </c>
      <c r="F103" s="288">
        <v>39.010399999999208</v>
      </c>
      <c r="G103" s="288">
        <f>D103-F103</f>
        <v>-39.010399999999208</v>
      </c>
      <c r="H103" s="292">
        <v>15.908400000000256</v>
      </c>
      <c r="I103" s="189"/>
      <c r="J103" s="189"/>
      <c r="K103" s="158"/>
      <c r="L103" s="189"/>
    </row>
    <row r="104" spans="1:12" ht="16.5" thickBot="1" x14ac:dyDescent="0.3">
      <c r="B104" s="9"/>
      <c r="C104" s="229" t="s">
        <v>9</v>
      </c>
      <c r="D104" s="236">
        <f>D88+D91+D100+D101+D102+D103</f>
        <v>89045</v>
      </c>
      <c r="E104" s="249">
        <f>E88+E91+E100+E102+E103</f>
        <v>1873.6786999999999</v>
      </c>
      <c r="F104" s="249">
        <f>F88+F91+F100+F102+F103</f>
        <v>35809.294999999998</v>
      </c>
      <c r="G104" s="249">
        <f>G88+G91+G100+G101+G102+G103</f>
        <v>53235.705000000009</v>
      </c>
      <c r="H104" s="263">
        <f>H88+H91+H100+H102+H103</f>
        <v>29639.0854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96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153" t="s">
        <v>86</v>
      </c>
      <c r="D107" s="161"/>
      <c r="E107" s="161"/>
      <c r="F107" s="209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58" t="s">
        <v>109</v>
      </c>
      <c r="D108" s="258"/>
      <c r="E108" s="258"/>
      <c r="F108" s="129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43</v>
      </c>
      <c r="I110" s="91"/>
      <c r="J110" s="91"/>
      <c r="L110" s="91"/>
    </row>
    <row r="111" spans="1:12" ht="17.100000000000001" customHeight="1" thickTop="1" x14ac:dyDescent="0.25">
      <c r="B111" s="388" t="s">
        <v>1</v>
      </c>
      <c r="C111" s="389"/>
      <c r="D111" s="389"/>
      <c r="E111" s="389"/>
      <c r="F111" s="389"/>
      <c r="G111" s="389"/>
      <c r="H111" s="389"/>
      <c r="I111" s="389"/>
      <c r="J111" s="389"/>
      <c r="K111" s="390"/>
      <c r="L111" s="260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391" t="s">
        <v>2</v>
      </c>
      <c r="D113" s="392"/>
      <c r="E113" s="391" t="s">
        <v>21</v>
      </c>
      <c r="F113" s="392"/>
      <c r="G113" s="391" t="s">
        <v>22</v>
      </c>
      <c r="H113" s="392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68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33</v>
      </c>
      <c r="D116" s="206">
        <v>4050</v>
      </c>
      <c r="E116" s="12" t="s">
        <v>44</v>
      </c>
      <c r="F116" s="206">
        <v>25860</v>
      </c>
      <c r="G116" s="149" t="s">
        <v>69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36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97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393" t="s">
        <v>8</v>
      </c>
      <c r="C120" s="394"/>
      <c r="D120" s="394"/>
      <c r="E120" s="394"/>
      <c r="F120" s="394"/>
      <c r="G120" s="394"/>
      <c r="H120" s="394"/>
      <c r="I120" s="394"/>
      <c r="J120" s="394"/>
      <c r="K120" s="395"/>
      <c r="L120" s="260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273" t="s">
        <v>20</v>
      </c>
      <c r="D122" s="248" t="s">
        <v>21</v>
      </c>
      <c r="E122" s="239" t="str">
        <f>E20</f>
        <v>LANDET KVANTUM UKE 19</v>
      </c>
      <c r="F122" s="246" t="str">
        <f>F20</f>
        <v>LANDET KVANTUM T.O.M UKE 19</v>
      </c>
      <c r="G122" s="246" t="str">
        <f>H20</f>
        <v>RESTKVOTER</v>
      </c>
      <c r="H122" s="247" t="str">
        <f>I20</f>
        <v>LANDET KVANTUM T.O.M. UKE 19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274" t="s">
        <v>17</v>
      </c>
      <c r="D123" s="295">
        <f>D124+D125+D126</f>
        <v>38273</v>
      </c>
      <c r="E123" s="287">
        <f>E124+E125+E126</f>
        <v>203.04179999999999</v>
      </c>
      <c r="F123" s="287">
        <f>F124+F125+F126</f>
        <v>24597.5406</v>
      </c>
      <c r="G123" s="287">
        <f>G124+G125+G126</f>
        <v>13675.459400000002</v>
      </c>
      <c r="H123" s="289">
        <f>H124+H125+H126</f>
        <v>23983.8076</v>
      </c>
      <c r="I123" s="189"/>
      <c r="J123" s="189"/>
      <c r="K123" s="158"/>
      <c r="L123" s="189"/>
    </row>
    <row r="124" spans="2:12" ht="14.1" customHeight="1" x14ac:dyDescent="0.25">
      <c r="B124" s="9"/>
      <c r="C124" s="275" t="s">
        <v>12</v>
      </c>
      <c r="D124" s="340">
        <v>30618</v>
      </c>
      <c r="E124" s="311">
        <v>203.04179999999999</v>
      </c>
      <c r="F124" s="311">
        <v>20710.038199999999</v>
      </c>
      <c r="G124" s="311">
        <f>D124-F124</f>
        <v>9907.9618000000009</v>
      </c>
      <c r="H124" s="315">
        <v>18998.7366</v>
      </c>
      <c r="I124" s="42"/>
      <c r="J124" s="189"/>
      <c r="K124" s="158"/>
      <c r="L124" s="189"/>
    </row>
    <row r="125" spans="2:12" ht="14.1" customHeight="1" x14ac:dyDescent="0.25">
      <c r="B125" s="9"/>
      <c r="C125" s="275" t="s">
        <v>11</v>
      </c>
      <c r="D125" s="340">
        <v>7155</v>
      </c>
      <c r="E125" s="311"/>
      <c r="F125" s="311">
        <v>3887.5023999999999</v>
      </c>
      <c r="G125" s="311">
        <f>D125-F125</f>
        <v>3267.4976000000001</v>
      </c>
      <c r="H125" s="315">
        <v>4985.0709999999999</v>
      </c>
      <c r="I125" s="42"/>
      <c r="J125" s="189"/>
      <c r="K125" s="158"/>
      <c r="L125" s="189"/>
    </row>
    <row r="126" spans="2:12" ht="15.75" thickBot="1" x14ac:dyDescent="0.3">
      <c r="B126" s="9"/>
      <c r="C126" s="276" t="s">
        <v>45</v>
      </c>
      <c r="D126" s="341">
        <v>500</v>
      </c>
      <c r="E126" s="312"/>
      <c r="F126" s="312"/>
      <c r="G126" s="312">
        <f>D126-F126</f>
        <v>500</v>
      </c>
      <c r="H126" s="316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277" t="s">
        <v>44</v>
      </c>
      <c r="D127" s="342">
        <v>25860</v>
      </c>
      <c r="E127" s="319">
        <v>3005.8850000000002</v>
      </c>
      <c r="F127" s="319">
        <v>9361.8405999999995</v>
      </c>
      <c r="G127" s="319">
        <f>D127-F127</f>
        <v>16498.1594</v>
      </c>
      <c r="H127" s="322">
        <v>8042.2754000000004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278" t="s">
        <v>18</v>
      </c>
      <c r="D128" s="343">
        <f>D129+D134+D137</f>
        <v>39307</v>
      </c>
      <c r="E128" s="306">
        <f>E129+E134+E137</f>
        <v>549.77</v>
      </c>
      <c r="F128" s="306">
        <f>F137+F134+F129</f>
        <v>26105.891199999998</v>
      </c>
      <c r="G128" s="306">
        <f>D128-F128</f>
        <v>13201.108800000002</v>
      </c>
      <c r="H128" s="308">
        <f>H129+H134+H137</f>
        <v>23248.406599999998</v>
      </c>
      <c r="I128" s="6"/>
      <c r="J128" s="146"/>
      <c r="K128" s="158"/>
      <c r="L128" s="189"/>
    </row>
    <row r="129" spans="2:12" ht="15.75" customHeight="1" x14ac:dyDescent="0.25">
      <c r="B129" s="2"/>
      <c r="C129" s="279" t="s">
        <v>70</v>
      </c>
      <c r="D129" s="344">
        <f>D130+D131+D132+D133</f>
        <v>29480</v>
      </c>
      <c r="E129" s="320">
        <f>E130+E131+E132+E133</f>
        <v>474.48630000000003</v>
      </c>
      <c r="F129" s="320">
        <f>F130+F131+F133+F132</f>
        <v>18605.1001</v>
      </c>
      <c r="G129" s="320">
        <f>G130+G131+G132+G133</f>
        <v>10874.8999</v>
      </c>
      <c r="H129" s="323">
        <f>H130+H131+H132+H133</f>
        <v>16956.8704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280" t="s">
        <v>23</v>
      </c>
      <c r="D130" s="345">
        <v>8343</v>
      </c>
      <c r="E130" s="305">
        <v>64.7376</v>
      </c>
      <c r="F130" s="305">
        <v>2307.1803</v>
      </c>
      <c r="G130" s="305">
        <f t="shared" ref="G130:G135" si="2">D130-F130</f>
        <v>6035.8197</v>
      </c>
      <c r="H130" s="307">
        <v>1413.7371000000001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280" t="s">
        <v>24</v>
      </c>
      <c r="D131" s="345">
        <v>7665</v>
      </c>
      <c r="E131" s="305">
        <v>99.287599999999998</v>
      </c>
      <c r="F131" s="305">
        <v>5552.9630999999999</v>
      </c>
      <c r="G131" s="305">
        <f t="shared" si="2"/>
        <v>2112.0369000000001</v>
      </c>
      <c r="H131" s="307">
        <v>5844.1167999999998</v>
      </c>
      <c r="I131" s="166"/>
      <c r="J131" s="166"/>
      <c r="K131" s="158"/>
      <c r="L131" s="189"/>
    </row>
    <row r="132" spans="2:12" s="24" customFormat="1" ht="14.1" customHeight="1" x14ac:dyDescent="0.25">
      <c r="B132" s="160"/>
      <c r="C132" s="280" t="s">
        <v>25</v>
      </c>
      <c r="D132" s="345">
        <v>7635</v>
      </c>
      <c r="E132" s="305">
        <v>173.88560000000001</v>
      </c>
      <c r="F132" s="305">
        <v>5433.1697999999997</v>
      </c>
      <c r="G132" s="305">
        <f t="shared" si="2"/>
        <v>2201.8302000000003</v>
      </c>
      <c r="H132" s="307">
        <v>5460.4035999999996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280" t="s">
        <v>26</v>
      </c>
      <c r="D133" s="345">
        <v>5837</v>
      </c>
      <c r="E133" s="305">
        <v>136.57550000000001</v>
      </c>
      <c r="F133" s="305">
        <v>5311.7869000000001</v>
      </c>
      <c r="G133" s="305">
        <f t="shared" si="2"/>
        <v>525.21309999999994</v>
      </c>
      <c r="H133" s="307">
        <v>4238.6129000000001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281" t="s">
        <v>19</v>
      </c>
      <c r="D134" s="346">
        <f>D135+D136</f>
        <v>4324</v>
      </c>
      <c r="E134" s="313">
        <f>E135+E136</f>
        <v>0</v>
      </c>
      <c r="F134" s="313">
        <f>F135+F136</f>
        <v>5203.4643999999998</v>
      </c>
      <c r="G134" s="313">
        <f t="shared" si="2"/>
        <v>-879.46439999999984</v>
      </c>
      <c r="H134" s="317">
        <f>H135</f>
        <v>4173.7512999999999</v>
      </c>
      <c r="I134" s="43"/>
      <c r="J134" s="43"/>
      <c r="K134" s="158"/>
      <c r="L134" s="189"/>
    </row>
    <row r="135" spans="2:12" ht="14.1" customHeight="1" x14ac:dyDescent="0.25">
      <c r="B135" s="9"/>
      <c r="C135" s="280" t="s">
        <v>46</v>
      </c>
      <c r="D135" s="347">
        <v>3824</v>
      </c>
      <c r="E135" s="321"/>
      <c r="F135" s="321">
        <v>5203.4643999999998</v>
      </c>
      <c r="G135" s="321">
        <f t="shared" si="2"/>
        <v>-1379.4643999999998</v>
      </c>
      <c r="H135" s="324">
        <v>4173.7512999999999</v>
      </c>
      <c r="I135" s="6"/>
      <c r="J135" s="146"/>
      <c r="K135" s="158"/>
      <c r="L135" s="189"/>
    </row>
    <row r="136" spans="2:12" ht="14.1" customHeight="1" x14ac:dyDescent="0.25">
      <c r="B136" s="22"/>
      <c r="C136" s="280" t="s">
        <v>47</v>
      </c>
      <c r="D136" s="347">
        <v>500</v>
      </c>
      <c r="E136" s="321"/>
      <c r="F136" s="321"/>
      <c r="G136" s="321"/>
      <c r="H136" s="324"/>
      <c r="I136" s="43"/>
      <c r="J136" s="43"/>
      <c r="K136" s="158"/>
      <c r="L136" s="189"/>
    </row>
    <row r="137" spans="2:12" ht="15.75" thickBot="1" x14ac:dyDescent="0.3">
      <c r="B137" s="9"/>
      <c r="C137" s="282" t="s">
        <v>72</v>
      </c>
      <c r="D137" s="348">
        <v>5503</v>
      </c>
      <c r="E137" s="314">
        <v>75.283699999999996</v>
      </c>
      <c r="F137" s="314">
        <v>2297.3267000000001</v>
      </c>
      <c r="G137" s="314">
        <f>D137-F137</f>
        <v>3205.6732999999999</v>
      </c>
      <c r="H137" s="318">
        <v>2117.7849000000001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283" t="s">
        <v>13</v>
      </c>
      <c r="D138" s="349">
        <v>160</v>
      </c>
      <c r="E138" s="301"/>
      <c r="F138" s="301">
        <v>4.0895000000000001</v>
      </c>
      <c r="G138" s="301">
        <f>D138-F138</f>
        <v>155.91050000000001</v>
      </c>
      <c r="H138" s="293">
        <v>5.3495999999999997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278" t="s">
        <v>79</v>
      </c>
      <c r="D139" s="290">
        <v>2000</v>
      </c>
      <c r="E139" s="288"/>
      <c r="F139" s="288">
        <v>2000</v>
      </c>
      <c r="G139" s="288">
        <f>D139-F139</f>
        <v>0</v>
      </c>
      <c r="H139" s="292">
        <v>84.139899999999997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278" t="s">
        <v>48</v>
      </c>
      <c r="D140" s="290">
        <v>350</v>
      </c>
      <c r="E140" s="288"/>
      <c r="F140" s="288"/>
      <c r="G140" s="288">
        <f>D140-F140</f>
        <v>350</v>
      </c>
      <c r="H140" s="292">
        <v>23.617999999999999</v>
      </c>
      <c r="I140" s="42"/>
      <c r="J140" s="189"/>
      <c r="K140" s="158"/>
      <c r="L140" s="189"/>
    </row>
    <row r="141" spans="2:12" s="82" customFormat="1" ht="15.75" thickBot="1" x14ac:dyDescent="0.3">
      <c r="B141" s="9"/>
      <c r="C141" s="278" t="s">
        <v>14</v>
      </c>
      <c r="D141" s="290"/>
      <c r="E141" s="288">
        <v>11.792599999999766</v>
      </c>
      <c r="F141" s="288">
        <v>58.913799999994808</v>
      </c>
      <c r="G141" s="288">
        <f>D141-F141</f>
        <v>-58.913799999994808</v>
      </c>
      <c r="H141" s="292">
        <v>56.032799999993586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98">
        <f>D123+D127+D128+D138+D139+D140+D141</f>
        <v>105950</v>
      </c>
      <c r="E142" s="253">
        <f>E123+E127+E128+E138+E139+E140+E141</f>
        <v>3770.4893999999999</v>
      </c>
      <c r="F142" s="253">
        <f>F123+F127+F128+F138+F139+F140+F141</f>
        <v>62128.275699999998</v>
      </c>
      <c r="G142" s="253">
        <f>G123+G127+G128+G138+G139+G140+G141</f>
        <v>43821.724300000009</v>
      </c>
      <c r="H142" s="250">
        <f>H123+H127+H128+H138+H139+H140+H141</f>
        <v>55443.6299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57" t="s">
        <v>114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2:12" ht="3" customHeight="1" thickBot="1" x14ac:dyDescent="0.3">
      <c r="B145" s="39"/>
      <c r="C145" s="52"/>
      <c r="D145" s="261"/>
      <c r="E145" s="261"/>
      <c r="F145" s="53"/>
      <c r="G145" s="53"/>
      <c r="H145" s="40"/>
      <c r="I145" s="89"/>
      <c r="J145" s="187"/>
      <c r="K145" s="41"/>
      <c r="L145" s="146"/>
    </row>
    <row r="146" spans="2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2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2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2:12" ht="20.25" customHeight="1" thickBot="1" x14ac:dyDescent="0.35">
      <c r="B149" s="146"/>
      <c r="C149" s="271" t="s">
        <v>87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2:12" ht="12" customHeight="1" thickTop="1" thickBot="1" x14ac:dyDescent="0.3">
      <c r="B150" s="265"/>
      <c r="C150" s="266"/>
      <c r="D150" s="267"/>
      <c r="E150" s="267"/>
      <c r="F150" s="267"/>
      <c r="G150" s="267"/>
      <c r="H150" s="268"/>
      <c r="I150" s="268"/>
      <c r="J150" s="268"/>
      <c r="K150" s="269"/>
      <c r="L150" s="146"/>
    </row>
    <row r="151" spans="2:12" ht="12" customHeight="1" thickBot="1" x14ac:dyDescent="0.3">
      <c r="B151" s="147"/>
      <c r="C151" s="404" t="s">
        <v>2</v>
      </c>
      <c r="D151" s="405"/>
      <c r="E151" s="241"/>
      <c r="F151" s="241"/>
      <c r="G151" s="167"/>
      <c r="H151" s="146"/>
      <c r="I151" s="146"/>
      <c r="J151" s="146"/>
      <c r="K151" s="148"/>
      <c r="L151" s="146"/>
    </row>
    <row r="152" spans="2:12" ht="15" customHeight="1" x14ac:dyDescent="0.25">
      <c r="B152" s="147"/>
      <c r="C152" s="56" t="s">
        <v>63</v>
      </c>
      <c r="D152" s="124">
        <v>19600</v>
      </c>
      <c r="E152" s="241"/>
      <c r="F152" s="241"/>
      <c r="G152" s="167"/>
      <c r="H152" s="146"/>
      <c r="I152" s="146"/>
      <c r="J152" s="146"/>
      <c r="K152" s="148"/>
      <c r="L152" s="146"/>
    </row>
    <row r="153" spans="2:12" ht="15" customHeight="1" x14ac:dyDescent="0.25">
      <c r="B153" s="147"/>
      <c r="C153" s="58" t="s">
        <v>3</v>
      </c>
      <c r="D153" s="125">
        <v>7400</v>
      </c>
      <c r="E153" s="241"/>
      <c r="F153" s="241"/>
      <c r="G153" s="167"/>
      <c r="H153" s="146"/>
      <c r="I153" s="146"/>
      <c r="J153" s="146"/>
      <c r="K153" s="148"/>
      <c r="L153" s="146"/>
    </row>
    <row r="154" spans="2:12" ht="15" customHeight="1" thickBot="1" x14ac:dyDescent="0.3">
      <c r="B154" s="147"/>
      <c r="C154" s="102" t="s">
        <v>88</v>
      </c>
      <c r="D154" s="125">
        <v>3000</v>
      </c>
      <c r="E154" s="241"/>
      <c r="F154" s="241"/>
      <c r="G154" s="167"/>
      <c r="H154" s="146"/>
      <c r="I154" s="146"/>
      <c r="J154" s="146"/>
      <c r="K154" s="148"/>
      <c r="L154" s="146"/>
    </row>
    <row r="155" spans="2:12" ht="16.5" thickBot="1" x14ac:dyDescent="0.3">
      <c r="B155" s="147"/>
      <c r="C155" s="104" t="s">
        <v>36</v>
      </c>
      <c r="D155" s="126">
        <v>30000</v>
      </c>
      <c r="E155" s="241"/>
      <c r="F155" s="241"/>
      <c r="G155" s="167"/>
      <c r="H155" s="146"/>
      <c r="I155" s="146"/>
      <c r="J155" s="146"/>
      <c r="K155" s="148"/>
      <c r="L155" s="146"/>
    </row>
    <row r="156" spans="2:12" ht="11.25" customHeight="1" x14ac:dyDescent="0.25">
      <c r="B156" s="147"/>
      <c r="C156" s="44" t="s">
        <v>89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2:12" ht="11.25" customHeight="1" x14ac:dyDescent="0.25">
      <c r="B157" s="147"/>
      <c r="C157" s="153" t="s">
        <v>100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2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2:12" ht="48" thickBot="1" x14ac:dyDescent="0.3">
      <c r="B159" s="147"/>
      <c r="C159" s="132" t="s">
        <v>20</v>
      </c>
      <c r="D159" s="141" t="s">
        <v>21</v>
      </c>
      <c r="E159" s="81" t="str">
        <f>E20</f>
        <v>LANDET KVANTUM UKE 19</v>
      </c>
      <c r="F159" s="81" t="str">
        <f>F20</f>
        <v>LANDET KVANTUM T.O.M UKE 19</v>
      </c>
      <c r="G159" s="81" t="str">
        <f>H20</f>
        <v>RESTKVOTER</v>
      </c>
      <c r="H159" s="108" t="str">
        <f>I20</f>
        <v>LANDET KVANTUM T.O.M. UKE 19 2014</v>
      </c>
      <c r="I159" s="146"/>
      <c r="J159" s="146"/>
      <c r="K159" s="148"/>
      <c r="L159" s="146"/>
    </row>
    <row r="160" spans="2:12" ht="15" customHeight="1" thickBot="1" x14ac:dyDescent="0.3">
      <c r="B160" s="147"/>
      <c r="C160" s="139" t="s">
        <v>5</v>
      </c>
      <c r="D160" s="233">
        <v>19087</v>
      </c>
      <c r="E160" s="233">
        <v>266.25029999999998</v>
      </c>
      <c r="F160" s="233">
        <v>723.91</v>
      </c>
      <c r="G160" s="233">
        <f>D160-F160</f>
        <v>18363.09</v>
      </c>
      <c r="H160" s="285">
        <v>206.6788</v>
      </c>
      <c r="I160" s="146"/>
      <c r="J160" s="146"/>
      <c r="K160" s="148"/>
      <c r="L160" s="146"/>
    </row>
    <row r="161" spans="1:12" ht="15" customHeight="1" thickBot="1" x14ac:dyDescent="0.3">
      <c r="B161" s="147"/>
      <c r="C161" s="142" t="s">
        <v>47</v>
      </c>
      <c r="D161" s="233">
        <v>500</v>
      </c>
      <c r="E161" s="233"/>
      <c r="F161" s="233">
        <v>1.936999999999955</v>
      </c>
      <c r="G161" s="233">
        <f>D161-F161</f>
        <v>498.06300000000005</v>
      </c>
      <c r="H161" s="285"/>
      <c r="I161" s="146"/>
      <c r="J161" s="146"/>
      <c r="K161" s="148"/>
      <c r="L161" s="146"/>
    </row>
    <row r="162" spans="1:12" ht="15" customHeight="1" thickBot="1" x14ac:dyDescent="0.3">
      <c r="B162" s="147"/>
      <c r="C162" s="137" t="s">
        <v>42</v>
      </c>
      <c r="D162" s="234">
        <v>13</v>
      </c>
      <c r="E162" s="234"/>
      <c r="F162" s="234"/>
      <c r="G162" s="234">
        <f>D162-F162</f>
        <v>13</v>
      </c>
      <c r="H162" s="286"/>
      <c r="I162" s="146"/>
      <c r="J162" s="146"/>
      <c r="K162" s="148"/>
      <c r="L162" s="146"/>
    </row>
    <row r="163" spans="1:12" ht="15" customHeight="1" thickBot="1" x14ac:dyDescent="0.3">
      <c r="B163" s="147"/>
      <c r="C163" s="140" t="s">
        <v>60</v>
      </c>
      <c r="D163" s="235">
        <f>SUM(D160:D162)</f>
        <v>19600</v>
      </c>
      <c r="E163" s="235">
        <f>SUM(E160:E162)</f>
        <v>266.25029999999998</v>
      </c>
      <c r="F163" s="235">
        <f>SUM(F160:F162)</f>
        <v>725.84699999999998</v>
      </c>
      <c r="G163" s="235">
        <f>D163-F163</f>
        <v>18874.152999999998</v>
      </c>
      <c r="H163" s="262">
        <f>SUM(H160:H162)</f>
        <v>206.6788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101</v>
      </c>
      <c r="D164" s="187"/>
      <c r="E164" s="187"/>
      <c r="F164" s="264"/>
      <c r="G164" s="264"/>
      <c r="H164" s="264"/>
      <c r="I164" s="264"/>
      <c r="J164" s="187"/>
      <c r="K164" s="188"/>
    </row>
    <row r="165" spans="1:12" s="45" customFormat="1" ht="30" customHeight="1" thickTop="1" thickBot="1" x14ac:dyDescent="0.35">
      <c r="A165" s="91"/>
      <c r="B165" s="54"/>
      <c r="C165" s="270" t="s">
        <v>49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411" t="s">
        <v>1</v>
      </c>
      <c r="C166" s="412"/>
      <c r="D166" s="412"/>
      <c r="E166" s="412"/>
      <c r="F166" s="412"/>
      <c r="G166" s="412"/>
      <c r="H166" s="412"/>
      <c r="I166" s="412"/>
      <c r="J166" s="412"/>
      <c r="K166" s="413"/>
      <c r="L166" s="242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404" t="s">
        <v>2</v>
      </c>
      <c r="D168" s="405"/>
      <c r="E168" s="404" t="s">
        <v>61</v>
      </c>
      <c r="F168" s="405"/>
      <c r="G168" s="404" t="s">
        <v>62</v>
      </c>
      <c r="H168" s="405"/>
      <c r="I168" s="95"/>
      <c r="J168" s="95"/>
      <c r="K168" s="34"/>
      <c r="L168" s="174"/>
    </row>
    <row r="169" spans="1:12" ht="14.25" customHeight="1" x14ac:dyDescent="0.25">
      <c r="B169" s="55"/>
      <c r="C169" s="56" t="s">
        <v>63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50</v>
      </c>
      <c r="D170" s="120">
        <v>31383</v>
      </c>
      <c r="E170" s="59" t="s">
        <v>51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33</v>
      </c>
      <c r="D171" s="120">
        <v>880</v>
      </c>
      <c r="E171" s="59" t="s">
        <v>44</v>
      </c>
      <c r="F171" s="123">
        <v>5500</v>
      </c>
      <c r="G171" s="58" t="s">
        <v>52</v>
      </c>
      <c r="H171" s="120">
        <v>4789</v>
      </c>
      <c r="I171" s="95"/>
      <c r="J171" s="95"/>
      <c r="K171" s="60"/>
      <c r="L171" s="243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53</v>
      </c>
      <c r="H172" s="120">
        <v>1430</v>
      </c>
      <c r="I172" s="95"/>
      <c r="J172" s="95"/>
      <c r="K172" s="60"/>
      <c r="L172" s="243"/>
    </row>
    <row r="173" spans="1:12" ht="14.1" customHeight="1" thickBot="1" x14ac:dyDescent="0.3">
      <c r="B173" s="55"/>
      <c r="C173" s="61" t="s">
        <v>36</v>
      </c>
      <c r="D173" s="121">
        <f>SUM(D169:D172)</f>
        <v>66006</v>
      </c>
      <c r="E173" s="62" t="s">
        <v>65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3"/>
    </row>
    <row r="174" spans="1:12" ht="12.95" customHeight="1" x14ac:dyDescent="0.25">
      <c r="B174" s="55"/>
      <c r="C174" s="18" t="s">
        <v>81</v>
      </c>
      <c r="D174" s="59"/>
      <c r="E174" s="59"/>
      <c r="F174" s="59"/>
      <c r="G174" s="64"/>
      <c r="H174" s="59"/>
      <c r="I174" s="95"/>
      <c r="J174" s="95"/>
      <c r="K174" s="60"/>
      <c r="L174" s="243"/>
    </row>
    <row r="175" spans="1:12" s="6" customFormat="1" ht="12.95" customHeight="1" x14ac:dyDescent="0.25">
      <c r="B175" s="55"/>
      <c r="C175" s="98" t="s">
        <v>99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408" t="s">
        <v>8</v>
      </c>
      <c r="C177" s="409"/>
      <c r="D177" s="409"/>
      <c r="E177" s="409"/>
      <c r="F177" s="409"/>
      <c r="G177" s="409"/>
      <c r="H177" s="409"/>
      <c r="I177" s="409"/>
      <c r="J177" s="409"/>
      <c r="K177" s="410"/>
      <c r="L177" s="242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284" t="s">
        <v>21</v>
      </c>
      <c r="E179" s="81" t="str">
        <f>E20</f>
        <v>LANDET KVANTUM UKE 19</v>
      </c>
      <c r="F179" s="81" t="str">
        <f>F20</f>
        <v>LANDET KVANTUM T.O.M UKE 19</v>
      </c>
      <c r="G179" s="81" t="str">
        <f>H20</f>
        <v>RESTKVOTER</v>
      </c>
      <c r="H179" s="108" t="str">
        <f>I20</f>
        <v>LANDET KVANTUM T.O.M. UKE 19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50">
        <f>D181+D182+D183+D184+D185</f>
        <v>20233</v>
      </c>
      <c r="E180" s="379">
        <f>E181+E182+E183+E184+E185</f>
        <v>104.0274</v>
      </c>
      <c r="F180" s="379">
        <f>F181+F182+F183+F184+F185</f>
        <v>15890.0345</v>
      </c>
      <c r="G180" s="379">
        <f>G181+G182+G183+G184+G185</f>
        <v>4342.9654999999993</v>
      </c>
      <c r="H180" s="325">
        <f>H181+H182+H183+H184+H185</f>
        <v>14886.946099999999</v>
      </c>
      <c r="I180" s="92"/>
      <c r="J180" s="92"/>
      <c r="K180" s="69"/>
      <c r="L180" s="244"/>
    </row>
    <row r="181" spans="1:12" ht="14.1" customHeight="1" x14ac:dyDescent="0.25">
      <c r="B181" s="55"/>
      <c r="C181" s="134" t="s">
        <v>12</v>
      </c>
      <c r="D181" s="351">
        <v>11120</v>
      </c>
      <c r="E181" s="380"/>
      <c r="F181" s="380">
        <v>13072.9876</v>
      </c>
      <c r="G181" s="380">
        <f t="shared" ref="G181:G187" si="3">D181-F181</f>
        <v>-1952.9876000000004</v>
      </c>
      <c r="H181" s="326">
        <v>13367.0046</v>
      </c>
      <c r="I181" s="92"/>
      <c r="J181" s="92"/>
      <c r="K181" s="69"/>
      <c r="L181" s="244"/>
    </row>
    <row r="182" spans="1:12" ht="14.1" customHeight="1" x14ac:dyDescent="0.25">
      <c r="B182" s="55"/>
      <c r="C182" s="135" t="s">
        <v>11</v>
      </c>
      <c r="D182" s="351">
        <v>2894</v>
      </c>
      <c r="E182" s="380"/>
      <c r="F182" s="380">
        <v>1432.1021000000001</v>
      </c>
      <c r="G182" s="380">
        <f t="shared" si="3"/>
        <v>1461.8978999999999</v>
      </c>
      <c r="H182" s="326">
        <v>600.30740000000003</v>
      </c>
      <c r="I182" s="92"/>
      <c r="J182" s="92"/>
      <c r="K182" s="69"/>
      <c r="L182" s="244"/>
    </row>
    <row r="183" spans="1:12" ht="14.1" customHeight="1" x14ac:dyDescent="0.25">
      <c r="B183" s="55"/>
      <c r="C183" s="135" t="s">
        <v>53</v>
      </c>
      <c r="D183" s="351">
        <v>1430</v>
      </c>
      <c r="E183" s="380">
        <v>69.090999999999994</v>
      </c>
      <c r="F183" s="380">
        <v>1264.92</v>
      </c>
      <c r="G183" s="380">
        <f t="shared" si="3"/>
        <v>165.07999999999993</v>
      </c>
      <c r="H183" s="326">
        <v>699.05150000000003</v>
      </c>
      <c r="I183" s="92"/>
      <c r="J183" s="92"/>
      <c r="K183" s="69"/>
      <c r="L183" s="244"/>
    </row>
    <row r="184" spans="1:12" ht="14.1" customHeight="1" x14ac:dyDescent="0.25">
      <c r="B184" s="55"/>
      <c r="C184" s="135" t="s">
        <v>52</v>
      </c>
      <c r="D184" s="351">
        <v>4689</v>
      </c>
      <c r="E184" s="380">
        <v>34.936399999999999</v>
      </c>
      <c r="F184" s="380">
        <v>120.0248</v>
      </c>
      <c r="G184" s="380">
        <f t="shared" si="3"/>
        <v>4568.9751999999999</v>
      </c>
      <c r="H184" s="326">
        <v>220.58260000000001</v>
      </c>
      <c r="I184" s="92"/>
      <c r="J184" s="92"/>
      <c r="K184" s="69"/>
      <c r="L184" s="244"/>
    </row>
    <row r="185" spans="1:12" ht="14.1" customHeight="1" thickBot="1" x14ac:dyDescent="0.3">
      <c r="B185" s="55"/>
      <c r="C185" s="136" t="s">
        <v>54</v>
      </c>
      <c r="D185" s="352">
        <v>100</v>
      </c>
      <c r="E185" s="381"/>
      <c r="F185" s="381"/>
      <c r="G185" s="381">
        <f t="shared" si="3"/>
        <v>100</v>
      </c>
      <c r="H185" s="327"/>
      <c r="I185" s="92"/>
      <c r="J185" s="92"/>
      <c r="K185" s="69"/>
      <c r="L185" s="244"/>
    </row>
    <row r="186" spans="1:12" ht="14.1" customHeight="1" thickBot="1" x14ac:dyDescent="0.3">
      <c r="B186" s="55"/>
      <c r="C186" s="137" t="s">
        <v>44</v>
      </c>
      <c r="D186" s="353">
        <v>5500</v>
      </c>
      <c r="E186" s="382">
        <v>491.34</v>
      </c>
      <c r="F186" s="382">
        <v>2654.3966</v>
      </c>
      <c r="G186" s="382">
        <f t="shared" si="3"/>
        <v>2845.6034</v>
      </c>
      <c r="H186" s="328">
        <v>1068.125</v>
      </c>
      <c r="I186" s="92"/>
      <c r="J186" s="92"/>
      <c r="K186" s="69"/>
      <c r="L186" s="244"/>
    </row>
    <row r="187" spans="1:12" ht="14.1" customHeight="1" x14ac:dyDescent="0.25">
      <c r="B187" s="55"/>
      <c r="C187" s="133" t="s">
        <v>18</v>
      </c>
      <c r="D187" s="350">
        <v>8000</v>
      </c>
      <c r="E187" s="379">
        <v>10.3371</v>
      </c>
      <c r="F187" s="379">
        <v>2600.8708000000001</v>
      </c>
      <c r="G187" s="379">
        <f t="shared" si="3"/>
        <v>5399.1291999999994</v>
      </c>
      <c r="H187" s="325">
        <v>922.69920000000002</v>
      </c>
      <c r="I187" s="92"/>
      <c r="J187" s="92"/>
      <c r="K187" s="69"/>
      <c r="L187" s="244"/>
    </row>
    <row r="188" spans="1:12" ht="14.1" customHeight="1" x14ac:dyDescent="0.25">
      <c r="B188" s="55"/>
      <c r="C188" s="135" t="s">
        <v>34</v>
      </c>
      <c r="D188" s="351"/>
      <c r="E188" s="380"/>
      <c r="F188" s="380">
        <v>1655.9496999999999</v>
      </c>
      <c r="G188" s="380"/>
      <c r="H188" s="326">
        <v>161.5265</v>
      </c>
      <c r="I188" s="92"/>
      <c r="J188" s="92"/>
      <c r="K188" s="69"/>
      <c r="L188" s="244"/>
    </row>
    <row r="189" spans="1:12" ht="14.1" customHeight="1" thickBot="1" x14ac:dyDescent="0.3">
      <c r="B189" s="55"/>
      <c r="C189" s="138" t="s">
        <v>55</v>
      </c>
      <c r="D189" s="354"/>
      <c r="E189" s="383">
        <f>E187-E188</f>
        <v>10.3371</v>
      </c>
      <c r="F189" s="383">
        <f>F187-F188</f>
        <v>944.92110000000025</v>
      </c>
      <c r="G189" s="383"/>
      <c r="H189" s="329">
        <f>H187-H188</f>
        <v>761.17270000000008</v>
      </c>
      <c r="I189" s="95"/>
      <c r="J189" s="95"/>
      <c r="K189" s="69"/>
      <c r="L189" s="244"/>
    </row>
    <row r="190" spans="1:12" ht="14.1" customHeight="1" thickBot="1" x14ac:dyDescent="0.3">
      <c r="B190" s="55"/>
      <c r="C190" s="139" t="s">
        <v>13</v>
      </c>
      <c r="D190" s="355">
        <v>11</v>
      </c>
      <c r="E190" s="384"/>
      <c r="F190" s="384">
        <v>2.7336999999999998</v>
      </c>
      <c r="G190" s="384">
        <f>D190-F190</f>
        <v>8.2663000000000011</v>
      </c>
      <c r="H190" s="330">
        <v>1.0158</v>
      </c>
      <c r="I190" s="92"/>
      <c r="J190" s="92"/>
      <c r="K190" s="69"/>
      <c r="L190" s="244"/>
    </row>
    <row r="191" spans="1:12" ht="14.1" customHeight="1" thickBot="1" x14ac:dyDescent="0.3">
      <c r="B191" s="55"/>
      <c r="C191" s="137" t="s">
        <v>56</v>
      </c>
      <c r="D191" s="353"/>
      <c r="E191" s="382"/>
      <c r="F191" s="382">
        <v>20</v>
      </c>
      <c r="G191" s="382">
        <f>D191-F191</f>
        <v>-20</v>
      </c>
      <c r="H191" s="328">
        <v>19</v>
      </c>
      <c r="I191" s="92"/>
      <c r="J191" s="92"/>
      <c r="K191" s="69"/>
      <c r="L191" s="244"/>
    </row>
    <row r="192" spans="1:12" ht="16.5" thickBot="1" x14ac:dyDescent="0.3">
      <c r="A192" s="3"/>
      <c r="B192" s="32"/>
      <c r="C192" s="140" t="s">
        <v>9</v>
      </c>
      <c r="D192" s="236">
        <f>D180+D186+D187+D190</f>
        <v>33744</v>
      </c>
      <c r="E192" s="249">
        <f>E180+E186+E187+E190+E191</f>
        <v>605.70449999999994</v>
      </c>
      <c r="F192" s="253">
        <f>F180+F186+F187+F190+F191</f>
        <v>21168.035600000003</v>
      </c>
      <c r="G192" s="253">
        <f>G180+G186+G187+G190+G191</f>
        <v>12575.964399999997</v>
      </c>
      <c r="H192" s="250">
        <f>H180+H186+H187+H190+H191</f>
        <v>16897.786100000001</v>
      </c>
      <c r="I192" s="222"/>
      <c r="J192" s="222"/>
      <c r="K192" s="69"/>
      <c r="L192" s="244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57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58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411" t="s">
        <v>1</v>
      </c>
      <c r="C197" s="412"/>
      <c r="D197" s="412"/>
      <c r="E197" s="412"/>
      <c r="F197" s="412"/>
      <c r="G197" s="412"/>
      <c r="H197" s="412"/>
      <c r="I197" s="412"/>
      <c r="J197" s="412"/>
      <c r="K197" s="413"/>
      <c r="L197" s="242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404" t="s">
        <v>2</v>
      </c>
      <c r="D199" s="405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83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84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33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36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82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90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77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408" t="s">
        <v>8</v>
      </c>
      <c r="C207" s="409"/>
      <c r="D207" s="409"/>
      <c r="E207" s="409"/>
      <c r="F207" s="409"/>
      <c r="G207" s="409"/>
      <c r="H207" s="409"/>
      <c r="I207" s="409"/>
      <c r="J207" s="409"/>
      <c r="K207" s="410"/>
      <c r="L207" s="242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19</v>
      </c>
      <c r="F209" s="81" t="str">
        <f>F20</f>
        <v>LANDET KVANTUM T.O.M UKE 19</v>
      </c>
      <c r="G209" s="81" t="str">
        <f>H20</f>
        <v>RESTKVOTER</v>
      </c>
      <c r="H209" s="108" t="str">
        <f>I20</f>
        <v>LANDET KVANTUM T.O.M. UKE 19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59</v>
      </c>
      <c r="D210" s="233"/>
      <c r="E210" s="233">
        <v>1.6246</v>
      </c>
      <c r="F210" s="233">
        <v>351.93270000000001</v>
      </c>
      <c r="G210" s="233"/>
      <c r="H210" s="285">
        <v>382.38979999999998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51</v>
      </c>
      <c r="D211" s="233"/>
      <c r="E211" s="233">
        <v>31.934000000000001</v>
      </c>
      <c r="F211" s="233">
        <v>706.51400000000001</v>
      </c>
      <c r="G211" s="233"/>
      <c r="H211" s="285">
        <v>666.03269999999998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42</v>
      </c>
      <c r="D212" s="234"/>
      <c r="E212" s="234"/>
      <c r="F212" s="234">
        <v>5.8514999999999997</v>
      </c>
      <c r="G212" s="234"/>
      <c r="H212" s="286">
        <v>1.2323</v>
      </c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64</v>
      </c>
      <c r="D213" s="234"/>
      <c r="E213" s="234"/>
      <c r="F213" s="234">
        <v>19</v>
      </c>
      <c r="G213" s="234"/>
      <c r="H213" s="286">
        <v>20</v>
      </c>
      <c r="I213" s="106"/>
      <c r="J213" s="106"/>
      <c r="K213" s="107"/>
      <c r="L213" s="245"/>
    </row>
    <row r="214" spans="2:12" ht="16.5" thickBot="1" x14ac:dyDescent="0.3">
      <c r="B214" s="94"/>
      <c r="C214" s="140" t="s">
        <v>60</v>
      </c>
      <c r="D214" s="235">
        <v>5175</v>
      </c>
      <c r="E214" s="235">
        <f>SUM(E210:E213)</f>
        <v>33.558599999999998</v>
      </c>
      <c r="F214" s="235">
        <f>SUM(F210:F213)</f>
        <v>1083.2982</v>
      </c>
      <c r="G214" s="235">
        <f>D214-F214</f>
        <v>4091.7017999999998</v>
      </c>
      <c r="H214" s="262">
        <f>H210+H211+H212+H213</f>
        <v>1069.6547999999998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3"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G60:G62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19
&amp;"-,Normal"&amp;11(iht. motatte landings- og sluttsedler fra fiskesalgslagene; alle tallstørrelser i hele tonn)&amp;R12.05.2015
</oddHeader>
    <oddFooter>&amp;LFiskeridirektoratet&amp;CReguleringsseksjonen&amp;RRune P. Mjørlund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UKE_19_2015</vt:lpstr>
      <vt:lpstr>UKE_19_2015!Utskriftsområde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Borgny Brørvik</cp:lastModifiedBy>
  <cp:lastPrinted>2015-05-12T05:54:38Z</cp:lastPrinted>
  <dcterms:created xsi:type="dcterms:W3CDTF">2011-07-06T12:13:20Z</dcterms:created>
  <dcterms:modified xsi:type="dcterms:W3CDTF">2015-05-12T07:11:34Z</dcterms:modified>
</cp:coreProperties>
</file>