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52_2014" sheetId="1" r:id="rId1"/>
  </sheets>
  <definedNames>
    <definedName name="_xlnm.Print_Area" localSheetId="0">UKE_52_2014!$A$1:$L$204</definedName>
    <definedName name="Z_14D440E4_F18A_4F78_9989_38C1B133222D_.wvu.Cols" localSheetId="0" hidden="1">UKE_52_2014!#REF!</definedName>
    <definedName name="Z_14D440E4_F18A_4F78_9989_38C1B133222D_.wvu.PrintArea" localSheetId="0" hidden="1">UKE_52_2014!$B$1:$L$204</definedName>
    <definedName name="Z_14D440E4_F18A_4F78_9989_38C1B133222D_.wvu.Rows" localSheetId="0" hidden="1">UKE_52_2014!$316:$1048576,UKE_52_2014!$205:$315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34" i="1" l="1"/>
  <c r="G102" i="1" l="1"/>
  <c r="G100" i="1"/>
  <c r="E171" i="1"/>
  <c r="E133" i="1" l="1"/>
  <c r="E25" i="1"/>
  <c r="E32" i="1"/>
  <c r="G139" i="1" l="1"/>
  <c r="F32" i="1" l="1"/>
  <c r="F91" i="1"/>
  <c r="F90" i="1" l="1"/>
  <c r="F87" i="1"/>
  <c r="F103" i="1" l="1"/>
  <c r="F30" i="1" l="1"/>
  <c r="F21" i="1"/>
  <c r="D128" i="1" l="1"/>
  <c r="H80" i="1"/>
  <c r="F80" i="1"/>
  <c r="F14" i="1" l="1"/>
  <c r="E62" i="1" l="1"/>
  <c r="E91" i="1"/>
  <c r="E90" i="1" s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E127" i="1" s="1"/>
  <c r="G133" i="1" l="1"/>
  <c r="G128" i="1"/>
  <c r="H127" i="1"/>
  <c r="F127" i="1"/>
  <c r="D127" i="1"/>
  <c r="G126" i="1"/>
  <c r="G125" i="1"/>
  <c r="H122" i="1"/>
  <c r="E122" i="1"/>
  <c r="D122" i="1"/>
  <c r="H121" i="1"/>
  <c r="G121" i="1"/>
  <c r="F121" i="1"/>
  <c r="E121" i="1"/>
  <c r="H116" i="1"/>
  <c r="F116" i="1"/>
  <c r="D116" i="1"/>
  <c r="D141" i="1" l="1"/>
  <c r="H141" i="1"/>
  <c r="G127" i="1"/>
  <c r="G101" i="1"/>
  <c r="G99" i="1"/>
  <c r="G98" i="1"/>
  <c r="G97" i="1"/>
  <c r="G96" i="1"/>
  <c r="G95" i="1"/>
  <c r="G94" i="1"/>
  <c r="G93" i="1"/>
  <c r="G92" i="1"/>
  <c r="D91" i="1"/>
  <c r="G91" i="1" l="1"/>
  <c r="G90" i="1" s="1"/>
  <c r="H90" i="1"/>
  <c r="E141" i="1"/>
  <c r="D90" i="1"/>
  <c r="G89" i="1"/>
  <c r="G88" i="1"/>
  <c r="H87" i="1"/>
  <c r="E87" i="1"/>
  <c r="E103" i="1" s="1"/>
  <c r="D87" i="1"/>
  <c r="D103" i="1" s="1"/>
  <c r="H86" i="1"/>
  <c r="G86" i="1"/>
  <c r="F86" i="1"/>
  <c r="E86" i="1"/>
  <c r="D80" i="1"/>
  <c r="G66" i="1"/>
  <c r="H62" i="1"/>
  <c r="F62" i="1"/>
  <c r="H103" i="1" l="1"/>
  <c r="H68" i="1"/>
  <c r="G87" i="1"/>
  <c r="G103" i="1" s="1"/>
  <c r="F68" i="1"/>
  <c r="G62" i="1"/>
  <c r="E68" i="1"/>
  <c r="H58" i="1"/>
  <c r="G58" i="1"/>
  <c r="F58" i="1"/>
  <c r="E58" i="1"/>
  <c r="G68" i="1" l="1"/>
  <c r="H40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H30" i="1"/>
  <c r="H25" i="1" s="1"/>
  <c r="H24" i="1" s="1"/>
  <c r="E24" i="1"/>
  <c r="H23" i="1"/>
  <c r="H22" i="1"/>
  <c r="I21" i="1"/>
  <c r="I41" i="1" s="1"/>
  <c r="E21" i="1"/>
  <c r="D21" i="1"/>
  <c r="H14" i="1"/>
  <c r="D14" i="1"/>
  <c r="E41" i="1" l="1"/>
  <c r="F41" i="1"/>
  <c r="H21" i="1"/>
  <c r="H41" i="1" s="1"/>
  <c r="D41" i="1"/>
  <c r="G124" i="1"/>
  <c r="F122" i="1"/>
  <c r="G123" i="1"/>
  <c r="F141" i="1" l="1"/>
  <c r="G122" i="1"/>
  <c r="G141" i="1" s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<sst xmlns="http://schemas.openxmlformats.org/spreadsheetml/2006/main" count="218" uniqueCount="108">
  <si>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</si>
  <si>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</si>
  <si>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</si>
  <si>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</si>
  <si>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</si>
  <si>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</si>
  <si>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</si>
  <si>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</si>
  <si>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</si>
  <si>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</si>
  <si>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</si>
  <si>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</si>
  <si>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</si>
  <si>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</si>
  <si>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</si>
  <si>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</si>
  <si>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</si>
  <si>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</si>
  <si>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</si>
  <si>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</si>
  <si>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</si>
  <si>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</si>
  <si>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</si>
  <si>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</si>
  <si>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</si>
  <si>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</si>
  <si>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</si>
  <si>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</si>
  <si>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</si>
  <si>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</si>
  <si>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</si>
  <si>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</si>
  <si>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</si>
  <si>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</si>
  <si>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</si>
  <si>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</si>
  <si>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</si>
  <si>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</si>
  <si>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</si>
  <si>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</si>
  <si>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</si>
  <si>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</si>
  <si>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</si>
  <si>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</si>
  <si>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</si>
  <si>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</si>
  <si>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</si>
  <si>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</si>
  <si>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</si>
  <si>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</si>
  <si>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</si>
  <si>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</si>
  <si>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</si>
  <si>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</si>
  <si>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</si>
  <si>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</si>
  <si>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</si>
  <si>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</si>
  <si>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</si>
  <si>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</si>
  <si>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</si>
  <si>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</si>
  <si>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</si>
  <si>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</si>
  <si>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</si>
  <si>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</si>
  <si>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</si>
  <si>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</si>
  <si>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</si>
  <si>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</si>
  <si>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</si>
  <si>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</si>
  <si>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</si>
  <si>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</si>
  <si>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</si>
  <si>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</si>
  <si>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</si>
  <si>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</si>
  <si>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</si>
  <si>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</si>
  <si>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</si>
  <si>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</si>
  <si>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</si>
  <si>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</si>
  <si>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</si>
  <si>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</si>
  <si>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</si>
  <si>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</si>
  <si>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</si>
  <si>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</si>
  <si>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</si>
  <si>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</si>
  <si>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</si>
  <si>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</si>
  <si>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</si>
  <si>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</si>
  <si>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</si>
  <si>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</si>
  <si>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</si>
  <si>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</si>
  <si>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</si>
  <si>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</si>
  <si>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</si>
  <si>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326 tonn, men det legges til grunn at hele avsetningen tas</t>
    </r>
  </si>
  <si>
    <t>LANDET KVANTUM T.O.M UKE 52</t>
  </si>
  <si>
    <t>LANDET KVANTUM T.O.M. UKE 52 2013</t>
  </si>
  <si>
    <t>LANDET KVANTUM UKE 52</t>
  </si>
  <si>
    <r>
      <t xml:space="preserve">4 </t>
    </r>
    <r>
      <rPr>
        <sz val="9"/>
        <color theme="1"/>
        <rFont val="Calibri"/>
        <family val="2"/>
      </rPr>
      <t>Registrert rekreasjonsfiske utgjør 1 049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</si>
</sst>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3" fontId="23" fillId="0" borderId="3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5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1.5703125" style="5" customWidth="1"/>
    <col min="12" max="12" width="1" style="86" customWidth="1"/>
    <col min="13" max="13" width="5.140625" hidden="1"/>
    <col min="16" max="16384" width="5.140625" hidden="1"/>
  </cols>
  <sheetData>
    <row r="1" spans="2:12" s="86" customFormat="1" ht="7.9" customHeight="1" thickBot="1" x14ac:dyDescent="0.3"/>
    <row r="2" spans="2:12" ht="31.5" customHeight="1" thickTop="1" thickBot="1" x14ac:dyDescent="0.3">
      <c r="B2" s="403" t="s">
        <v>87</v>
      </c>
      <c r="C2" s="404"/>
      <c r="D2" s="404"/>
      <c r="E2" s="404"/>
      <c r="F2" s="404"/>
      <c r="G2" s="404"/>
      <c r="H2" s="404"/>
      <c r="I2" s="404"/>
      <c r="J2" s="404"/>
      <c r="K2" s="405"/>
      <c r="L2" s="270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0" t="s">
        <v>1</v>
      </c>
      <c r="C7" s="391"/>
      <c r="D7" s="391"/>
      <c r="E7" s="391"/>
      <c r="F7" s="391"/>
      <c r="G7" s="391"/>
      <c r="H7" s="391"/>
      <c r="I7" s="391"/>
      <c r="J7" s="391"/>
      <c r="K7" s="392"/>
      <c r="L7" s="340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85" t="s">
        <v>2</v>
      </c>
      <c r="D9" s="386"/>
      <c r="E9" s="385" t="s">
        <v>21</v>
      </c>
      <c r="F9" s="386"/>
      <c r="G9" s="385" t="s">
        <v>22</v>
      </c>
      <c r="H9" s="386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375" t="s">
        <v>86</v>
      </c>
      <c r="D16" s="375"/>
      <c r="E16" s="375"/>
      <c r="F16" s="375"/>
      <c r="G16" s="375"/>
      <c r="H16" s="375"/>
      <c r="I16" s="375"/>
      <c r="J16" s="302"/>
      <c r="K16" s="169"/>
      <c r="L16" s="168"/>
    </row>
    <row r="17" spans="1:12" ht="13.5" customHeight="1" thickBot="1" x14ac:dyDescent="0.3">
      <c r="B17" s="170"/>
      <c r="C17" s="376"/>
      <c r="D17" s="376"/>
      <c r="E17" s="376"/>
      <c r="F17" s="376"/>
      <c r="G17" s="376"/>
      <c r="H17" s="376"/>
      <c r="I17" s="376"/>
      <c r="J17" s="303"/>
      <c r="K17" s="172"/>
      <c r="L17" s="161"/>
    </row>
    <row r="18" spans="1:12" ht="17.100000000000001" customHeight="1" x14ac:dyDescent="0.25">
      <c r="B18" s="387" t="s">
        <v>8</v>
      </c>
      <c r="C18" s="388"/>
      <c r="D18" s="388"/>
      <c r="E18" s="388"/>
      <c r="F18" s="388"/>
      <c r="G18" s="388"/>
      <c r="H18" s="388"/>
      <c r="I18" s="388"/>
      <c r="J18" s="388"/>
      <c r="K18" s="389"/>
      <c r="L18" s="340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75" t="s">
        <v>106</v>
      </c>
      <c r="F20" s="275" t="s">
        <v>104</v>
      </c>
      <c r="G20" s="275" t="s">
        <v>31</v>
      </c>
      <c r="H20" s="275" t="s">
        <v>85</v>
      </c>
      <c r="I20" s="276" t="s">
        <v>105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11">
        <f>D23+D22</f>
        <v>146527</v>
      </c>
      <c r="E21" s="317">
        <f>E23+E22</f>
        <v>979.0003999999899</v>
      </c>
      <c r="F21" s="317">
        <f>F22+F23</f>
        <v>146124.21910000002</v>
      </c>
      <c r="G21" s="317"/>
      <c r="H21" s="317">
        <f>H23+H22</f>
        <v>402.78089999999554</v>
      </c>
      <c r="I21" s="317">
        <f>I23+I22</f>
        <v>154445.28779999999</v>
      </c>
      <c r="J21" s="304"/>
      <c r="K21" s="173"/>
      <c r="L21" s="204"/>
    </row>
    <row r="22" spans="1:12" ht="14.1" customHeight="1" x14ac:dyDescent="0.25">
      <c r="B22" s="162"/>
      <c r="C22" s="228" t="s">
        <v>12</v>
      </c>
      <c r="D22" s="312">
        <v>145777</v>
      </c>
      <c r="E22" s="318">
        <v>979.0003999999899</v>
      </c>
      <c r="F22" s="318">
        <v>145127.5485</v>
      </c>
      <c r="G22" s="318"/>
      <c r="H22" s="318">
        <f>D22-F22</f>
        <v>649.45149999999558</v>
      </c>
      <c r="I22" s="318">
        <v>154016.6496</v>
      </c>
      <c r="J22" s="305"/>
      <c r="K22" s="173"/>
      <c r="L22" s="204"/>
    </row>
    <row r="23" spans="1:12" ht="14.1" customHeight="1" thickBot="1" x14ac:dyDescent="0.3">
      <c r="B23" s="162"/>
      <c r="C23" s="229" t="s">
        <v>11</v>
      </c>
      <c r="D23" s="313">
        <v>750</v>
      </c>
      <c r="E23" s="319"/>
      <c r="F23" s="319">
        <v>996.67060000000004</v>
      </c>
      <c r="G23" s="319"/>
      <c r="H23" s="319">
        <f>D23-F23</f>
        <v>-246.67060000000004</v>
      </c>
      <c r="I23" s="319">
        <v>428.63819999999998</v>
      </c>
      <c r="J23" s="305"/>
      <c r="K23" s="173"/>
      <c r="L23" s="204"/>
    </row>
    <row r="24" spans="1:12" ht="14.1" customHeight="1" x14ac:dyDescent="0.25">
      <c r="B24" s="162"/>
      <c r="C24" s="227" t="s">
        <v>18</v>
      </c>
      <c r="D24" s="311">
        <f>D32+D31+D25</f>
        <v>305199</v>
      </c>
      <c r="E24" s="317">
        <f>E32+E31+E25</f>
        <v>318.9243000000024</v>
      </c>
      <c r="F24" s="317">
        <f>F25+F31+F32</f>
        <v>313782.76905000006</v>
      </c>
      <c r="G24" s="317"/>
      <c r="H24" s="317">
        <f>H25+H31+H32</f>
        <v>-8583.7690500000026</v>
      </c>
      <c r="I24" s="317">
        <f>I25+I31+I32</f>
        <v>297514.65830000001</v>
      </c>
      <c r="J24" s="304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14">
        <f>D26+D27+D28+D29+D30</f>
        <v>237977</v>
      </c>
      <c r="E25" s="320">
        <f>E26+E27+E28+E29</f>
        <v>202.11670000000595</v>
      </c>
      <c r="F25" s="320">
        <f>F26+F27+F28+F29</f>
        <v>244659.03665000002</v>
      </c>
      <c r="G25" s="320"/>
      <c r="H25" s="320">
        <f>H26+H27+H28+H29+H30</f>
        <v>-6682.0366500000018</v>
      </c>
      <c r="I25" s="320">
        <f>I26+I27+I28+I29+I30</f>
        <v>230132.84459999998</v>
      </c>
      <c r="J25" s="306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15">
        <v>59178</v>
      </c>
      <c r="E26" s="321">
        <v>47.233600000006845</v>
      </c>
      <c r="F26" s="321">
        <v>75223.32415</v>
      </c>
      <c r="G26" s="321">
        <v>6138</v>
      </c>
      <c r="H26" s="321">
        <f>D26-F26+G26</f>
        <v>-9907.3241500000004</v>
      </c>
      <c r="I26" s="321">
        <v>53950.6077</v>
      </c>
      <c r="J26" s="307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15">
        <v>56592</v>
      </c>
      <c r="E27" s="321">
        <v>95.412499999998545</v>
      </c>
      <c r="F27" s="321">
        <v>65008.183199999999</v>
      </c>
      <c r="G27" s="321">
        <v>6760</v>
      </c>
      <c r="H27" s="321">
        <f>D27-F27+G27</f>
        <v>-1656.1831999999995</v>
      </c>
      <c r="I27" s="321">
        <v>64169.938199999997</v>
      </c>
      <c r="J27" s="307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15">
        <v>57631</v>
      </c>
      <c r="E28" s="321">
        <v>61.195599999999104</v>
      </c>
      <c r="F28" s="321">
        <v>62563.611199999999</v>
      </c>
      <c r="G28" s="321">
        <v>6757</v>
      </c>
      <c r="H28" s="321">
        <f>D28-F28+G28</f>
        <v>1824.3888000000006</v>
      </c>
      <c r="I28" s="321">
        <v>66281.390199999994</v>
      </c>
      <c r="J28" s="307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15">
        <v>38555</v>
      </c>
      <c r="E29" s="321">
        <v>-1.7249999999985448</v>
      </c>
      <c r="F29" s="321">
        <v>41863.918100000003</v>
      </c>
      <c r="G29" s="321">
        <v>3576</v>
      </c>
      <c r="H29" s="321">
        <f>D29-F29+G29</f>
        <v>267.0818999999974</v>
      </c>
      <c r="I29" s="321">
        <v>45730.908499999998</v>
      </c>
      <c r="J29" s="307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15">
        <v>26021</v>
      </c>
      <c r="E30" s="321">
        <v>184</v>
      </c>
      <c r="F30" s="321">
        <f>SUM(G26:G29)</f>
        <v>23231</v>
      </c>
      <c r="G30" s="321"/>
      <c r="H30" s="321">
        <f>D30-F30</f>
        <v>2790</v>
      </c>
      <c r="I30" s="321"/>
      <c r="J30" s="307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14">
        <v>38109</v>
      </c>
      <c r="E31" s="320">
        <v>112.12949999999546</v>
      </c>
      <c r="F31" s="320">
        <v>38044.159599999999</v>
      </c>
      <c r="G31" s="320"/>
      <c r="H31" s="320">
        <f>D31-F31</f>
        <v>64.840400000000955</v>
      </c>
      <c r="I31" s="320">
        <v>44652.550199999998</v>
      </c>
      <c r="J31" s="306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14">
        <f>D33+D34</f>
        <v>29113</v>
      </c>
      <c r="E32" s="320">
        <f>E33</f>
        <v>4.6781000000009954</v>
      </c>
      <c r="F32" s="320">
        <f>F33</f>
        <v>31079.572800000002</v>
      </c>
      <c r="G32" s="320"/>
      <c r="H32" s="320">
        <f>H33+H34</f>
        <v>-1966.5728000000017</v>
      </c>
      <c r="I32" s="320">
        <f>I33</f>
        <v>22729.263500000001</v>
      </c>
      <c r="J32" s="306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15">
        <v>25929</v>
      </c>
      <c r="E33" s="321">
        <v>4.6781000000009954</v>
      </c>
      <c r="F33" s="321">
        <f>31782.5728-F37</f>
        <v>31079.572800000002</v>
      </c>
      <c r="G33" s="321">
        <v>2037</v>
      </c>
      <c r="H33" s="321">
        <f>D33-F33+G33</f>
        <v>-3113.5728000000017</v>
      </c>
      <c r="I33" s="321">
        <v>22729.263500000001</v>
      </c>
      <c r="J33" s="307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31">
        <v>3184</v>
      </c>
      <c r="E34" s="322">
        <v>4</v>
      </c>
      <c r="F34" s="322">
        <f>G33</f>
        <v>2037</v>
      </c>
      <c r="G34" s="322"/>
      <c r="H34" s="322">
        <f t="shared" ref="H34:H39" si="0">D34-F34</f>
        <v>1147</v>
      </c>
      <c r="I34" s="322"/>
      <c r="J34" s="307"/>
      <c r="K34" s="173"/>
      <c r="L34" s="204"/>
    </row>
    <row r="35" spans="1:12" ht="15.75" customHeight="1" thickBot="1" x14ac:dyDescent="0.3">
      <c r="B35" s="162"/>
      <c r="C35" s="233" t="s">
        <v>93</v>
      </c>
      <c r="D35" s="316">
        <v>4000</v>
      </c>
      <c r="E35" s="323"/>
      <c r="F35" s="323">
        <v>1873.9879000000001</v>
      </c>
      <c r="G35" s="323"/>
      <c r="H35" s="323">
        <f>D35-F35</f>
        <v>2126.0120999999999</v>
      </c>
      <c r="I35" s="323"/>
      <c r="J35" s="304"/>
      <c r="K35" s="173"/>
      <c r="L35" s="204"/>
    </row>
    <row r="36" spans="1:12" ht="14.1" customHeight="1" thickBot="1" x14ac:dyDescent="0.3">
      <c r="B36" s="162"/>
      <c r="C36" s="233" t="s">
        <v>13</v>
      </c>
      <c r="D36" s="316">
        <v>513</v>
      </c>
      <c r="E36" s="323"/>
      <c r="F36" s="323">
        <v>274.12950000000001</v>
      </c>
      <c r="G36" s="323"/>
      <c r="H36" s="323">
        <f t="shared" si="0"/>
        <v>238.87049999999999</v>
      </c>
      <c r="I36" s="323">
        <v>6065.7466000000004</v>
      </c>
      <c r="J36" s="304"/>
      <c r="K36" s="173"/>
      <c r="L36" s="204"/>
    </row>
    <row r="37" spans="1:12" ht="17.25" customHeight="1" thickBot="1" x14ac:dyDescent="0.3">
      <c r="B37" s="162"/>
      <c r="C37" s="233" t="s">
        <v>62</v>
      </c>
      <c r="D37" s="316">
        <v>3000</v>
      </c>
      <c r="E37" s="323"/>
      <c r="F37" s="323">
        <v>703</v>
      </c>
      <c r="G37" s="323"/>
      <c r="H37" s="323">
        <f t="shared" si="0"/>
        <v>2297</v>
      </c>
      <c r="I37" s="323"/>
      <c r="J37" s="304"/>
      <c r="K37" s="173"/>
      <c r="L37" s="204"/>
    </row>
    <row r="38" spans="1:12" ht="17.25" customHeight="1" thickBot="1" x14ac:dyDescent="0.3">
      <c r="B38" s="162"/>
      <c r="C38" s="233" t="s">
        <v>82</v>
      </c>
      <c r="D38" s="316">
        <v>7000</v>
      </c>
      <c r="E38" s="323"/>
      <c r="F38" s="323">
        <v>7000</v>
      </c>
      <c r="G38" s="323"/>
      <c r="H38" s="323">
        <f t="shared" si="0"/>
        <v>0</v>
      </c>
      <c r="I38" s="323">
        <v>689.96810000000005</v>
      </c>
      <c r="J38" s="304"/>
      <c r="K38" s="173"/>
      <c r="L38" s="204"/>
    </row>
    <row r="39" spans="1:12" ht="17.25" customHeight="1" thickBot="1" x14ac:dyDescent="0.3">
      <c r="B39" s="162"/>
      <c r="C39" s="233" t="s">
        <v>68</v>
      </c>
      <c r="D39" s="316">
        <v>200</v>
      </c>
      <c r="E39" s="323"/>
      <c r="F39" s="323">
        <v>350</v>
      </c>
      <c r="G39" s="323"/>
      <c r="H39" s="323">
        <f t="shared" si="0"/>
        <v>-150</v>
      </c>
      <c r="I39" s="323"/>
      <c r="J39" s="304"/>
      <c r="K39" s="173"/>
      <c r="L39" s="204"/>
    </row>
    <row r="40" spans="1:12" ht="14.1" customHeight="1" thickBot="1" x14ac:dyDescent="0.3">
      <c r="B40" s="162"/>
      <c r="C40" s="199" t="s">
        <v>14</v>
      </c>
      <c r="D40" s="316"/>
      <c r="E40" s="323"/>
      <c r="F40" s="323">
        <v>308.11484999989625</v>
      </c>
      <c r="G40" s="323"/>
      <c r="H40" s="323">
        <f>D40-F40</f>
        <v>-308.11484999989625</v>
      </c>
      <c r="I40" s="323">
        <v>444.12260000000242</v>
      </c>
      <c r="J40" s="304"/>
      <c r="K40" s="173"/>
      <c r="L40" s="204"/>
    </row>
    <row r="41" spans="1:12" ht="16.5" customHeight="1" thickBot="1" x14ac:dyDescent="0.3">
      <c r="B41" s="162"/>
      <c r="C41" s="246" t="s">
        <v>9</v>
      </c>
      <c r="D41" s="259">
        <f>D21+D24+D35+D36+D37+D38+D39+D40</f>
        <v>466439</v>
      </c>
      <c r="E41" s="300">
        <f>E21+E24+E35+E36+E37+E38+E39+E40</f>
        <v>1297.9246999999923</v>
      </c>
      <c r="F41" s="300">
        <f>F21+F24+F35+F36+F37+F38+F39+F40</f>
        <v>470416.22039999999</v>
      </c>
      <c r="G41" s="300"/>
      <c r="H41" s="300">
        <f>H21+H24+H35+H36+H37+H38+H39+H40</f>
        <v>-3977.2203999999037</v>
      </c>
      <c r="I41" s="373">
        <f>I21+I24+I35+I36+I37+I38+I39+I40</f>
        <v>459159.78340000001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336" t="s">
        <v>107</v>
      </c>
      <c r="D45" s="338"/>
      <c r="E45" s="338"/>
      <c r="F45" s="338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90" t="s">
        <v>1</v>
      </c>
      <c r="C49" s="391"/>
      <c r="D49" s="391"/>
      <c r="E49" s="391"/>
      <c r="F49" s="391"/>
      <c r="G49" s="391"/>
      <c r="H49" s="391"/>
      <c r="I49" s="391"/>
      <c r="J49" s="391"/>
      <c r="K49" s="392"/>
      <c r="L49" s="340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380" t="s">
        <v>2</v>
      </c>
      <c r="D51" s="381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87" t="s">
        <v>8</v>
      </c>
      <c r="C57" s="388"/>
      <c r="D57" s="388"/>
      <c r="E57" s="388"/>
      <c r="F57" s="388"/>
      <c r="G57" s="388"/>
      <c r="H57" s="388"/>
      <c r="I57" s="388"/>
      <c r="J57" s="388"/>
      <c r="K57" s="389"/>
      <c r="L57" s="340"/>
    </row>
    <row r="58" spans="2:12" s="3" customFormat="1" ht="48" customHeight="1" thickBot="1" x14ac:dyDescent="0.3">
      <c r="B58" s="188"/>
      <c r="C58" s="244" t="s">
        <v>20</v>
      </c>
      <c r="D58" s="286" t="s">
        <v>21</v>
      </c>
      <c r="E58" s="275" t="str">
        <f>E20</f>
        <v>LANDET KVANTUM UKE 52</v>
      </c>
      <c r="F58" s="275" t="str">
        <f>F20</f>
        <v>LANDET KVANTUM T.O.M UKE 52</v>
      </c>
      <c r="G58" s="275" t="str">
        <f>H20</f>
        <v>RESTKVOTER</v>
      </c>
      <c r="H58" s="276" t="str">
        <f>I20</f>
        <v>LANDET KVANTUM T.O.M. UKE 52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397"/>
      <c r="E59" s="285">
        <v>-59.04509999999982</v>
      </c>
      <c r="F59" s="406">
        <v>2352.6655999999998</v>
      </c>
      <c r="G59" s="374"/>
      <c r="H59" s="406">
        <v>1905.5288</v>
      </c>
      <c r="I59" s="208"/>
      <c r="J59" s="208"/>
      <c r="K59" s="269"/>
      <c r="L59" s="144"/>
    </row>
    <row r="60" spans="2:12" ht="14.1" customHeight="1" x14ac:dyDescent="0.25">
      <c r="B60" s="191"/>
      <c r="C60" s="193" t="s">
        <v>35</v>
      </c>
      <c r="D60" s="398"/>
      <c r="E60" s="284"/>
      <c r="F60" s="407">
        <v>1455.7732000000001</v>
      </c>
      <c r="G60" s="374"/>
      <c r="H60" s="407">
        <v>1688.2692999999999</v>
      </c>
      <c r="I60" s="208"/>
      <c r="J60" s="208"/>
      <c r="K60" s="269"/>
      <c r="L60" s="144"/>
    </row>
    <row r="61" spans="2:12" ht="14.1" customHeight="1" thickBot="1" x14ac:dyDescent="0.3">
      <c r="B61" s="191"/>
      <c r="C61" s="194" t="s">
        <v>39</v>
      </c>
      <c r="D61" s="399"/>
      <c r="E61" s="283"/>
      <c r="F61" s="408">
        <v>174.91980000000001</v>
      </c>
      <c r="G61" s="290"/>
      <c r="H61" s="408">
        <v>134.09559999999999</v>
      </c>
      <c r="I61" s="208"/>
      <c r="J61" s="208"/>
      <c r="K61" s="269"/>
      <c r="L61" s="144"/>
    </row>
    <row r="62" spans="2:12" s="122" customFormat="1" ht="15.6" customHeight="1" x14ac:dyDescent="0.25">
      <c r="B62" s="209"/>
      <c r="C62" s="195" t="s">
        <v>69</v>
      </c>
      <c r="D62" s="287">
        <v>5500</v>
      </c>
      <c r="E62" s="284">
        <f>SUM(E63:E65)</f>
        <v>-2.3308999999999287</v>
      </c>
      <c r="F62" s="407">
        <f>F63+F64+F65</f>
        <v>5771.8006999999998</v>
      </c>
      <c r="G62" s="284">
        <f>D62-F62</f>
        <v>-271.80069999999978</v>
      </c>
      <c r="H62" s="407">
        <f>H63+H64+H65</f>
        <v>4940.3359</v>
      </c>
      <c r="I62" s="210"/>
      <c r="J62" s="210"/>
      <c r="K62" s="269"/>
      <c r="L62" s="144"/>
    </row>
    <row r="63" spans="2:12" s="24" customFormat="1" ht="14.1" customHeight="1" x14ac:dyDescent="0.25">
      <c r="B63" s="196"/>
      <c r="C63" s="197" t="s">
        <v>40</v>
      </c>
      <c r="D63" s="288"/>
      <c r="E63" s="277"/>
      <c r="F63" s="277">
        <v>2386.5007000000001</v>
      </c>
      <c r="G63" s="277"/>
      <c r="H63" s="277">
        <v>2190.2921000000001</v>
      </c>
      <c r="I63" s="198"/>
      <c r="J63" s="198"/>
      <c r="K63" s="269"/>
      <c r="L63" s="144"/>
    </row>
    <row r="64" spans="2:12" s="24" customFormat="1" ht="14.1" customHeight="1" x14ac:dyDescent="0.25">
      <c r="B64" s="196"/>
      <c r="C64" s="197" t="s">
        <v>41</v>
      </c>
      <c r="D64" s="288"/>
      <c r="E64" s="277">
        <v>-2.3308999999999287</v>
      </c>
      <c r="F64" s="277">
        <v>2491.1217999999999</v>
      </c>
      <c r="G64" s="277"/>
      <c r="H64" s="277">
        <v>1926.8320000000001</v>
      </c>
      <c r="I64" s="235"/>
      <c r="J64" s="235"/>
      <c r="K64" s="269"/>
      <c r="L64" s="144"/>
    </row>
    <row r="65" spans="2:12" s="24" customFormat="1" ht="14.1" customHeight="1" thickBot="1" x14ac:dyDescent="0.3">
      <c r="B65" s="196"/>
      <c r="C65" s="197" t="s">
        <v>42</v>
      </c>
      <c r="D65" s="288"/>
      <c r="E65" s="277"/>
      <c r="F65" s="277">
        <v>894.17819999999995</v>
      </c>
      <c r="G65" s="277"/>
      <c r="H65" s="277">
        <v>823.21180000000004</v>
      </c>
      <c r="I65" s="235"/>
      <c r="J65" s="235"/>
      <c r="K65" s="269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80"/>
      <c r="F66" s="369">
        <v>1.4068000000000001</v>
      </c>
      <c r="G66" s="280">
        <f>D66-F66</f>
        <v>198.5932</v>
      </c>
      <c r="H66" s="369">
        <v>321.17079999999999</v>
      </c>
      <c r="I66" s="204"/>
      <c r="J66" s="204"/>
      <c r="K66" s="269"/>
      <c r="L66" s="144"/>
    </row>
    <row r="67" spans="2:12" ht="14.1" customHeight="1" thickBot="1" x14ac:dyDescent="0.3">
      <c r="B67" s="162"/>
      <c r="C67" s="199" t="s">
        <v>14</v>
      </c>
      <c r="D67" s="254"/>
      <c r="E67" s="280"/>
      <c r="F67" s="369">
        <v>188.95429999999942</v>
      </c>
      <c r="G67" s="280"/>
      <c r="H67" s="369">
        <v>207.71750000000065</v>
      </c>
      <c r="I67" s="204"/>
      <c r="J67" s="204"/>
      <c r="K67" s="269"/>
      <c r="L67" s="144"/>
    </row>
    <row r="68" spans="2:12" s="3" customFormat="1" ht="16.5" customHeight="1" thickBot="1" x14ac:dyDescent="0.3">
      <c r="B68" s="160"/>
      <c r="C68" s="246" t="s">
        <v>9</v>
      </c>
      <c r="D68" s="259">
        <v>9675</v>
      </c>
      <c r="E68" s="300">
        <f>E59+E60+E61+E62+E66+E67</f>
        <v>-61.375999999999749</v>
      </c>
      <c r="F68" s="300">
        <f>F59+F60+F61+F62+F66+F67</f>
        <v>9945.5203999999994</v>
      </c>
      <c r="G68" s="300">
        <f>D68-F68</f>
        <v>-270.52039999999943</v>
      </c>
      <c r="H68" s="373">
        <f>H59+H60+H61+H62+H66+H67</f>
        <v>9197.1179000000011</v>
      </c>
      <c r="I68" s="225"/>
      <c r="J68" s="225"/>
      <c r="K68" s="269"/>
      <c r="L68" s="144"/>
    </row>
    <row r="69" spans="2:12" s="3" customFormat="1" ht="19.149999999999999" customHeight="1" thickBot="1" x14ac:dyDescent="0.3">
      <c r="B69" s="205"/>
      <c r="C69" s="400"/>
      <c r="D69" s="400"/>
      <c r="E69" s="400"/>
      <c r="F69" s="310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90" t="s">
        <v>1</v>
      </c>
      <c r="C74" s="391"/>
      <c r="D74" s="391"/>
      <c r="E74" s="391"/>
      <c r="F74" s="391"/>
      <c r="G74" s="391"/>
      <c r="H74" s="391"/>
      <c r="I74" s="391"/>
      <c r="J74" s="391"/>
      <c r="K74" s="392"/>
      <c r="L74" s="340"/>
    </row>
    <row r="75" spans="2:12" ht="4.5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85" t="s">
        <v>2</v>
      </c>
      <c r="D76" s="386"/>
      <c r="E76" s="385" t="s">
        <v>21</v>
      </c>
      <c r="F76" s="393"/>
      <c r="G76" s="385" t="s">
        <v>22</v>
      </c>
      <c r="H76" s="386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66" t="s">
        <v>5</v>
      </c>
      <c r="F77" s="223">
        <v>33148</v>
      </c>
      <c r="G77" s="265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65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67"/>
      <c r="G79" s="265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32" t="s">
        <v>97</v>
      </c>
      <c r="D81" s="333"/>
      <c r="E81" s="333"/>
      <c r="F81" s="333"/>
      <c r="G81" s="333"/>
      <c r="H81" s="333"/>
      <c r="I81" s="330"/>
      <c r="J81" s="161"/>
      <c r="K81" s="163"/>
      <c r="L81" s="161"/>
    </row>
    <row r="82" spans="1:12" ht="14.25" customHeight="1" x14ac:dyDescent="0.25">
      <c r="B82" s="162"/>
      <c r="C82" s="401" t="s">
        <v>96</v>
      </c>
      <c r="D82" s="401"/>
      <c r="E82" s="401"/>
      <c r="F82" s="401"/>
      <c r="G82" s="401"/>
      <c r="H82" s="401"/>
      <c r="I82" s="330"/>
      <c r="J82" s="161"/>
      <c r="K82" s="163"/>
      <c r="L82" s="161"/>
    </row>
    <row r="83" spans="1:12" ht="12" customHeight="1" thickBot="1" x14ac:dyDescent="0.3">
      <c r="B83" s="200"/>
      <c r="C83" s="402"/>
      <c r="D83" s="402"/>
      <c r="E83" s="402"/>
      <c r="F83" s="402"/>
      <c r="G83" s="402"/>
      <c r="H83" s="402"/>
      <c r="I83" s="202"/>
      <c r="J83" s="202"/>
      <c r="K83" s="203"/>
      <c r="L83" s="161"/>
    </row>
    <row r="84" spans="1:12" ht="14.1" customHeight="1" thickTop="1" x14ac:dyDescent="0.25">
      <c r="B84" s="394" t="s">
        <v>8</v>
      </c>
      <c r="C84" s="395"/>
      <c r="D84" s="395"/>
      <c r="E84" s="395"/>
      <c r="F84" s="395"/>
      <c r="G84" s="395"/>
      <c r="H84" s="395"/>
      <c r="I84" s="395"/>
      <c r="J84" s="395"/>
      <c r="K84" s="396"/>
      <c r="L84" s="340"/>
    </row>
    <row r="85" spans="1:12" ht="5.25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75" t="str">
        <f>E20</f>
        <v>LANDET KVANTUM UKE 52</v>
      </c>
      <c r="F86" s="275" t="str">
        <f>F20</f>
        <v>LANDET KVANTUM T.O.M UKE 52</v>
      </c>
      <c r="G86" s="275" t="str">
        <f>H20</f>
        <v>RESTKVOTER</v>
      </c>
      <c r="H86" s="276" t="str">
        <f>I20</f>
        <v>LANDET KVANTUM T.O.M. UKE 52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85">
        <f>D89+D88</f>
        <v>33148</v>
      </c>
      <c r="E87" s="285">
        <f>E89+E88</f>
        <v>351.84800000000018</v>
      </c>
      <c r="F87" s="285">
        <f>F88+F89</f>
        <v>32817.492899999997</v>
      </c>
      <c r="G87" s="285">
        <f>G88+G89</f>
        <v>330.5071000000014</v>
      </c>
      <c r="H87" s="324">
        <f>H88+H89</f>
        <v>35815.275099999999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78">
        <v>32398</v>
      </c>
      <c r="E88" s="278">
        <v>349.4974000000002</v>
      </c>
      <c r="F88" s="278">
        <v>32225.577099999999</v>
      </c>
      <c r="G88" s="278">
        <f>D88-F88</f>
        <v>172.42290000000139</v>
      </c>
      <c r="H88" s="363">
        <v>35463.030899999998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79">
        <v>750</v>
      </c>
      <c r="E89" s="279">
        <v>2.3505999999999858</v>
      </c>
      <c r="F89" s="279">
        <v>591.91579999999999</v>
      </c>
      <c r="G89" s="279">
        <f>D89-F89</f>
        <v>158.08420000000001</v>
      </c>
      <c r="H89" s="364">
        <v>352.24419999999998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85">
        <f>E91+E97+E98</f>
        <v>266.84819999999809</v>
      </c>
      <c r="F90" s="285">
        <f>F91+F97+F98</f>
        <v>57840.195899999992</v>
      </c>
      <c r="G90" s="285">
        <f>G91+G97+G98</f>
        <v>-2948.1958999999988</v>
      </c>
      <c r="H90" s="324">
        <f>H91+H97+H98</f>
        <v>59632.948300000004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368">
        <f>E92+E93+E94+E95+E96</f>
        <v>42.394999999996799</v>
      </c>
      <c r="F91" s="368">
        <f>F92+F93+F94+F95+F96</f>
        <v>45616.653799999993</v>
      </c>
      <c r="G91" s="368">
        <f>G92+G93+G94+G95+G96</f>
        <v>-4786.6537999999982</v>
      </c>
      <c r="H91" s="371">
        <f>H92+H93+H95+H96</f>
        <v>46855.319799999997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370">
        <v>9257</v>
      </c>
      <c r="E92" s="277">
        <v>-3.7497000000003027</v>
      </c>
      <c r="F92" s="277">
        <v>9542.6440000000002</v>
      </c>
      <c r="G92" s="277">
        <f>D92-F92</f>
        <v>-285.64400000000023</v>
      </c>
      <c r="H92" s="365">
        <v>9520.4138999999996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370">
        <v>8534</v>
      </c>
      <c r="E93" s="277">
        <v>-1.1712999999999738</v>
      </c>
      <c r="F93" s="277">
        <v>11045.7881</v>
      </c>
      <c r="G93" s="277">
        <f t="shared" ref="G93:G99" si="1">D93-F93</f>
        <v>-2511.7880999999998</v>
      </c>
      <c r="H93" s="365">
        <v>9918.1393000000007</v>
      </c>
      <c r="I93" s="204"/>
      <c r="J93" s="204"/>
      <c r="K93" s="173"/>
      <c r="L93" s="204"/>
    </row>
    <row r="94" spans="1:12" ht="19.5" customHeight="1" x14ac:dyDescent="0.25">
      <c r="A94" s="24"/>
      <c r="B94" s="175"/>
      <c r="C94" s="241" t="s">
        <v>79</v>
      </c>
      <c r="D94" s="370">
        <v>4338</v>
      </c>
      <c r="E94" s="277">
        <v>38</v>
      </c>
      <c r="F94" s="277">
        <v>1948</v>
      </c>
      <c r="G94" s="277">
        <f>D94-F94</f>
        <v>2390</v>
      </c>
      <c r="H94" s="365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370">
        <v>12045</v>
      </c>
      <c r="E95" s="277">
        <v>7.705999999998312</v>
      </c>
      <c r="F95" s="277">
        <v>14199.190199999999</v>
      </c>
      <c r="G95" s="277">
        <f t="shared" si="1"/>
        <v>-2154.1901999999991</v>
      </c>
      <c r="H95" s="365">
        <v>16460.6067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370">
        <v>6656</v>
      </c>
      <c r="E96" s="277">
        <v>1.6099999999987631</v>
      </c>
      <c r="F96" s="277">
        <v>8881.0314999999991</v>
      </c>
      <c r="G96" s="277">
        <f t="shared" si="1"/>
        <v>-2225.0314999999991</v>
      </c>
      <c r="H96" s="365">
        <v>10956.159900000001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368">
        <v>221.38900000000103</v>
      </c>
      <c r="F97" s="368">
        <v>9936.1419000000005</v>
      </c>
      <c r="G97" s="368">
        <f t="shared" si="1"/>
        <v>-201.14190000000053</v>
      </c>
      <c r="H97" s="371">
        <v>10637.539000000001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82">
        <v>3.0642000000002554</v>
      </c>
      <c r="F98" s="282">
        <v>2287.4002</v>
      </c>
      <c r="G98" s="282">
        <f t="shared" si="1"/>
        <v>2039.5998</v>
      </c>
      <c r="H98" s="327">
        <v>2140.0895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80"/>
      <c r="F99" s="280">
        <v>227.55959999999999</v>
      </c>
      <c r="G99" s="280">
        <f t="shared" si="1"/>
        <v>356.44040000000001</v>
      </c>
      <c r="H99" s="326">
        <v>1765.5959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34">
        <v>1560</v>
      </c>
      <c r="E100" s="369"/>
      <c r="F100" s="369"/>
      <c r="G100" s="369">
        <f>D100-F100</f>
        <v>1560</v>
      </c>
      <c r="H100" s="372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80"/>
      <c r="F101" s="280">
        <v>300</v>
      </c>
      <c r="G101" s="280">
        <f>D101-F101</f>
        <v>0</v>
      </c>
      <c r="H101" s="326">
        <v>59.035200000000003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80"/>
      <c r="F102" s="280">
        <v>21.100000000005821</v>
      </c>
      <c r="G102" s="280">
        <f>D102-F102</f>
        <v>-21.100000000005821</v>
      </c>
      <c r="H102" s="326">
        <v>189.7664999999979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59">
        <f>D87+D90+D99+D100+D101+D102</f>
        <v>90484</v>
      </c>
      <c r="E103" s="300">
        <f>E87+E90+E99+E101+E102</f>
        <v>618.69619999999827</v>
      </c>
      <c r="F103" s="300">
        <f>F87+F90+F99+F101+F102</f>
        <v>91206.348399999988</v>
      </c>
      <c r="G103" s="300">
        <f>G87+G90+G99+G100+G101+G102</f>
        <v>-722.34840000000304</v>
      </c>
      <c r="H103" s="373">
        <f>H87+H90+H99+H101+H102</f>
        <v>97462.620999999999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337" t="s">
        <v>102</v>
      </c>
      <c r="D107" s="337"/>
      <c r="E107" s="337"/>
      <c r="F107" s="142"/>
      <c r="G107" s="142"/>
      <c r="H107" s="142"/>
      <c r="I107" s="28"/>
      <c r="J107" s="179"/>
      <c r="K107" s="29"/>
      <c r="L107" s="168"/>
    </row>
    <row r="108" spans="1:12" ht="8.25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4.2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90" t="s">
        <v>1</v>
      </c>
      <c r="C110" s="391"/>
      <c r="D110" s="391"/>
      <c r="E110" s="391"/>
      <c r="F110" s="391"/>
      <c r="G110" s="391"/>
      <c r="H110" s="391"/>
      <c r="I110" s="391"/>
      <c r="J110" s="391"/>
      <c r="K110" s="392"/>
      <c r="L110" s="340"/>
    </row>
    <row r="111" spans="1:12" ht="6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85" t="s">
        <v>2</v>
      </c>
      <c r="D112" s="386"/>
      <c r="E112" s="385" t="s">
        <v>21</v>
      </c>
      <c r="F112" s="386"/>
      <c r="G112" s="385" t="s">
        <v>22</v>
      </c>
      <c r="H112" s="386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32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87" t="s">
        <v>8</v>
      </c>
      <c r="C119" s="388"/>
      <c r="D119" s="388"/>
      <c r="E119" s="388"/>
      <c r="F119" s="388"/>
      <c r="G119" s="388"/>
      <c r="H119" s="388"/>
      <c r="I119" s="388"/>
      <c r="J119" s="388"/>
      <c r="K119" s="389"/>
      <c r="L119" s="340"/>
    </row>
    <row r="120" spans="2:12" ht="3.7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86" t="s">
        <v>21</v>
      </c>
      <c r="E121" s="268" t="str">
        <f>E20</f>
        <v>LANDET KVANTUM UKE 52</v>
      </c>
      <c r="F121" s="275" t="str">
        <f>F20</f>
        <v>LANDET KVANTUM T.O.M UKE 52</v>
      </c>
      <c r="G121" s="275" t="str">
        <f>H20</f>
        <v>RESTKVOTER</v>
      </c>
      <c r="H121" s="276" t="str">
        <f>I20</f>
        <v>LANDET KVANTUM T.O.M. UKE 52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0">
        <f>D123+D124+D125</f>
        <v>37000</v>
      </c>
      <c r="E122" s="290">
        <f>E123+E124+E125</f>
        <v>219.83429999999862</v>
      </c>
      <c r="F122" s="290">
        <f>F123+F124+F125</f>
        <v>38226.644099999998</v>
      </c>
      <c r="G122" s="290">
        <f>G123+G124+G125</f>
        <v>-1226.6441000000004</v>
      </c>
      <c r="H122" s="309">
        <f>H123+H124+H125</f>
        <v>41259.810799999999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1">
        <v>29600</v>
      </c>
      <c r="E123" s="289">
        <v>213.5067999999992</v>
      </c>
      <c r="F123" s="289">
        <v>32308.148300000001</v>
      </c>
      <c r="G123" s="289">
        <f>D123-F123</f>
        <v>-2708.1483000000007</v>
      </c>
      <c r="H123" s="296">
        <v>32346.474300000002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1">
        <v>6900</v>
      </c>
      <c r="E124" s="289">
        <v>6.3274999999994179</v>
      </c>
      <c r="F124" s="289">
        <v>5918.4957999999997</v>
      </c>
      <c r="G124" s="289">
        <f>D124-F124</f>
        <v>981.50420000000031</v>
      </c>
      <c r="H124" s="296">
        <v>8913.3364999999994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2">
        <v>500</v>
      </c>
      <c r="E125" s="292"/>
      <c r="F125" s="292"/>
      <c r="G125" s="292">
        <f>D125-F125</f>
        <v>500</v>
      </c>
      <c r="H125" s="297"/>
      <c r="I125" s="43"/>
      <c r="J125" s="204"/>
      <c r="K125" s="173"/>
      <c r="L125" s="204"/>
    </row>
    <row r="126" spans="2:12" s="122" customFormat="1" ht="13.5" customHeight="1" thickBot="1" x14ac:dyDescent="0.3">
      <c r="B126" s="124"/>
      <c r="C126" s="51" t="s">
        <v>45</v>
      </c>
      <c r="D126" s="263">
        <v>25000</v>
      </c>
      <c r="E126" s="291"/>
      <c r="F126" s="291">
        <v>28711.3102</v>
      </c>
      <c r="G126" s="291">
        <f>D126-F126</f>
        <v>-3711.3101999999999</v>
      </c>
      <c r="H126" s="362">
        <v>32394.2844</v>
      </c>
      <c r="I126" s="125"/>
      <c r="J126" s="125"/>
      <c r="K126" s="173"/>
      <c r="L126" s="204"/>
    </row>
    <row r="127" spans="2:12" s="86" customFormat="1" ht="12" customHeight="1" thickBot="1" x14ac:dyDescent="0.3">
      <c r="B127" s="9"/>
      <c r="C127" s="199" t="s">
        <v>18</v>
      </c>
      <c r="D127" s="316">
        <f>D128+D133+D136</f>
        <v>38937</v>
      </c>
      <c r="E127" s="294">
        <f>E128+E133+E136</f>
        <v>54.199899999999616</v>
      </c>
      <c r="F127" s="294">
        <f>F136+F133+F128</f>
        <v>47666.991299999994</v>
      </c>
      <c r="G127" s="294">
        <f>D127-F127</f>
        <v>-8729.9912999999942</v>
      </c>
      <c r="H127" s="298">
        <f>H128+H133+H136</f>
        <v>36456.2909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35">
        <f>D129+D130+D131+D132</f>
        <v>29437</v>
      </c>
      <c r="E128" s="293">
        <f>E129+E130+E131+E132</f>
        <v>54.505699999999706</v>
      </c>
      <c r="F128" s="293">
        <f>F129+F130+F132+F131</f>
        <v>38123.505599999997</v>
      </c>
      <c r="G128" s="293">
        <f>G129+G130+G131+G132</f>
        <v>-8686.5056000000004</v>
      </c>
      <c r="H128" s="299">
        <f>H129+H130+H131+H132</f>
        <v>28344.507899999997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15">
        <v>8330</v>
      </c>
      <c r="E129" s="295">
        <v>4.0645999999997002</v>
      </c>
      <c r="F129" s="295">
        <v>5660.9912999999997</v>
      </c>
      <c r="G129" s="295">
        <f t="shared" ref="G129:G134" si="2">D129-F129</f>
        <v>2669.0087000000003</v>
      </c>
      <c r="H129" s="366">
        <v>5098.8453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15">
        <v>7654</v>
      </c>
      <c r="E130" s="295">
        <v>9.6239000000005035</v>
      </c>
      <c r="F130" s="295">
        <v>11240.716700000001</v>
      </c>
      <c r="G130" s="295">
        <f t="shared" si="2"/>
        <v>-3586.7167000000009</v>
      </c>
      <c r="H130" s="366">
        <v>10018.306399999999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15">
        <v>7625</v>
      </c>
      <c r="E131" s="295">
        <v>40.817199999999502</v>
      </c>
      <c r="F131" s="295">
        <v>12368.515299999999</v>
      </c>
      <c r="G131" s="295">
        <f t="shared" si="2"/>
        <v>-4743.5152999999991</v>
      </c>
      <c r="H131" s="366">
        <v>7586.7484000000004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15">
        <v>5828</v>
      </c>
      <c r="E132" s="295">
        <v>0</v>
      </c>
      <c r="F132" s="295">
        <v>8853.2823000000008</v>
      </c>
      <c r="G132" s="295">
        <f t="shared" si="2"/>
        <v>-3025.2823000000008</v>
      </c>
      <c r="H132" s="366">
        <v>5640.6077999999998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64">
        <f>D134+D135</f>
        <v>4180</v>
      </c>
      <c r="E133" s="264">
        <f>SUM(E134:E135)</f>
        <v>-8.093300000000454</v>
      </c>
      <c r="F133" s="264">
        <f>F135+F134</f>
        <v>4551.8514999999998</v>
      </c>
      <c r="G133" s="264">
        <f t="shared" si="2"/>
        <v>-371.85149999999976</v>
      </c>
      <c r="H133" s="361">
        <f>H134+H135</f>
        <v>3520.5990000000002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81">
        <v>-8.093300000000454</v>
      </c>
      <c r="F134" s="281">
        <v>4551.8514999999998</v>
      </c>
      <c r="G134" s="281">
        <f t="shared" si="2"/>
        <v>-871.85149999999976</v>
      </c>
      <c r="H134" s="328">
        <v>3520.5990000000002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81"/>
      <c r="F135" s="281"/>
      <c r="G135" s="281"/>
      <c r="H135" s="328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82">
        <v>7.7875000000003638</v>
      </c>
      <c r="F136" s="282">
        <v>4991.6342000000004</v>
      </c>
      <c r="G136" s="282">
        <f>D136-F136</f>
        <v>328.36579999999958</v>
      </c>
      <c r="H136" s="327">
        <v>4591.1840000000002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83"/>
      <c r="F137" s="283">
        <v>10.1769</v>
      </c>
      <c r="G137" s="283">
        <f>D137-F137</f>
        <v>152.82310000000001</v>
      </c>
      <c r="H137" s="325">
        <v>813.69479999999999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80"/>
      <c r="F138" s="280">
        <v>2000</v>
      </c>
      <c r="G138" s="280">
        <f>D138-F138</f>
        <v>0</v>
      </c>
      <c r="H138" s="326">
        <v>277.14510000000001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80"/>
      <c r="F139" s="280">
        <v>299.69799999999998</v>
      </c>
      <c r="G139" s="280">
        <f>D139-F139</f>
        <v>50.302000000000021</v>
      </c>
      <c r="H139" s="326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80"/>
      <c r="F140" s="280">
        <v>396.56830000001355</v>
      </c>
      <c r="G140" s="280">
        <f>D140-F140</f>
        <v>-396.56830000001355</v>
      </c>
      <c r="H140" s="326">
        <v>306.70999999999185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08">
        <f>D122+D126+D127+D137+D138+D139+D140</f>
        <v>103450</v>
      </c>
      <c r="E141" s="308">
        <f>E122+E126+E127+E137+E138+E139+E140</f>
        <v>274.03419999999824</v>
      </c>
      <c r="F141" s="308">
        <f>F122+F126+F127+F137+F138+F139+F140</f>
        <v>117311.38880000002</v>
      </c>
      <c r="G141" s="308">
        <f>G122+G126+G127+G137+G138+G139+G140</f>
        <v>-13861.38880000001</v>
      </c>
      <c r="H141" s="301">
        <f>H122+H126+H127+H137+H138+H139+H140</f>
        <v>111736.31999999999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336" t="s">
        <v>103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 x14ac:dyDescent="0.3">
      <c r="B144" s="40"/>
      <c r="C144" s="55"/>
      <c r="D144" s="360"/>
      <c r="E144" s="360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382" t="s">
        <v>1</v>
      </c>
      <c r="C149" s="383"/>
      <c r="D149" s="383"/>
      <c r="E149" s="383"/>
      <c r="F149" s="383"/>
      <c r="G149" s="383"/>
      <c r="H149" s="383"/>
      <c r="I149" s="383"/>
      <c r="J149" s="383"/>
      <c r="K149" s="384"/>
      <c r="L149" s="271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380" t="s">
        <v>2</v>
      </c>
      <c r="D151" s="381"/>
      <c r="E151" s="380" t="s">
        <v>63</v>
      </c>
      <c r="F151" s="381"/>
      <c r="G151" s="380" t="s">
        <v>64</v>
      </c>
      <c r="H151" s="381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2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2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2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2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377" t="s">
        <v>8</v>
      </c>
      <c r="C161" s="378"/>
      <c r="D161" s="378"/>
      <c r="E161" s="378"/>
      <c r="F161" s="378"/>
      <c r="G161" s="378"/>
      <c r="H161" s="378"/>
      <c r="I161" s="378"/>
      <c r="J161" s="378"/>
      <c r="K161" s="379"/>
      <c r="L161" s="271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52</v>
      </c>
      <c r="F163" s="85" t="str">
        <f>F20</f>
        <v>LANDET KVANTUM T.O.M UKE 52</v>
      </c>
      <c r="G163" s="85" t="str">
        <f>H20</f>
        <v>RESTKVOTER</v>
      </c>
      <c r="H163" s="117" t="str">
        <f>I20</f>
        <v>LANDET KVANTUM T.O.M. UKE 52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341">
        <f>D165+D166+D167+D168+D169</f>
        <v>26239</v>
      </c>
      <c r="E164" s="348">
        <f>E165+E166+E167+E168+E169</f>
        <v>339.7839999999992</v>
      </c>
      <c r="F164" s="348">
        <f>F165+F166+F167+F168+F169</f>
        <v>31856.5455</v>
      </c>
      <c r="G164" s="348">
        <f>G165+G166+G167+G168+G169</f>
        <v>-5617.5455000000002</v>
      </c>
      <c r="H164" s="354">
        <f>H165+H166+H167+H168+H169</f>
        <v>27244.622899999998</v>
      </c>
      <c r="I164" s="96"/>
      <c r="J164" s="96"/>
      <c r="K164" s="72"/>
      <c r="L164" s="273"/>
    </row>
    <row r="165" spans="1:12" ht="14.1" customHeight="1" x14ac:dyDescent="0.25">
      <c r="B165" s="58"/>
      <c r="C165" s="148" t="s">
        <v>12</v>
      </c>
      <c r="D165" s="342">
        <v>15505</v>
      </c>
      <c r="E165" s="349">
        <v>-226.50690000000031</v>
      </c>
      <c r="F165" s="349">
        <v>22877.7539</v>
      </c>
      <c r="G165" s="349">
        <f t="shared" ref="G165:G171" si="3">D165-F165</f>
        <v>-7372.7538999999997</v>
      </c>
      <c r="H165" s="355">
        <v>19571.441299999999</v>
      </c>
      <c r="I165" s="96"/>
      <c r="J165" s="96"/>
      <c r="K165" s="72"/>
      <c r="L165" s="273"/>
    </row>
    <row r="166" spans="1:12" ht="14.1" customHeight="1" x14ac:dyDescent="0.25">
      <c r="B166" s="58"/>
      <c r="C166" s="149" t="s">
        <v>11</v>
      </c>
      <c r="D166" s="342">
        <v>4035</v>
      </c>
      <c r="E166" s="349">
        <v>412.27809999999954</v>
      </c>
      <c r="F166" s="349">
        <v>4705.8042999999998</v>
      </c>
      <c r="G166" s="349">
        <f t="shared" si="3"/>
        <v>-670.80429999999978</v>
      </c>
      <c r="H166" s="355">
        <v>2592.1644999999999</v>
      </c>
      <c r="I166" s="96"/>
      <c r="J166" s="96"/>
      <c r="K166" s="72"/>
      <c r="L166" s="273"/>
    </row>
    <row r="167" spans="1:12" ht="14.1" customHeight="1" x14ac:dyDescent="0.25">
      <c r="B167" s="58"/>
      <c r="C167" s="149" t="s">
        <v>54</v>
      </c>
      <c r="D167" s="342">
        <v>1541</v>
      </c>
      <c r="E167" s="349">
        <v>154.01279999999997</v>
      </c>
      <c r="F167" s="349">
        <v>2317.1891999999998</v>
      </c>
      <c r="G167" s="349">
        <f t="shared" si="3"/>
        <v>-776.1891999999998</v>
      </c>
      <c r="H167" s="355">
        <v>2914.6842000000001</v>
      </c>
      <c r="I167" s="96"/>
      <c r="J167" s="96"/>
      <c r="K167" s="72"/>
      <c r="L167" s="273"/>
    </row>
    <row r="168" spans="1:12" ht="14.1" customHeight="1" x14ac:dyDescent="0.25">
      <c r="B168" s="58"/>
      <c r="C168" s="149" t="s">
        <v>53</v>
      </c>
      <c r="D168" s="342">
        <v>4158</v>
      </c>
      <c r="E168" s="349"/>
      <c r="F168" s="349">
        <v>1955.7981</v>
      </c>
      <c r="G168" s="349">
        <f t="shared" si="3"/>
        <v>2202.2019</v>
      </c>
      <c r="H168" s="355">
        <v>2166.3328999999999</v>
      </c>
      <c r="I168" s="96"/>
      <c r="J168" s="96"/>
      <c r="K168" s="72"/>
      <c r="L168" s="273"/>
    </row>
    <row r="169" spans="1:12" ht="14.1" customHeight="1" thickBot="1" x14ac:dyDescent="0.3">
      <c r="B169" s="58"/>
      <c r="C169" s="150" t="s">
        <v>55</v>
      </c>
      <c r="D169" s="343">
        <v>1000</v>
      </c>
      <c r="E169" s="350"/>
      <c r="F169" s="350"/>
      <c r="G169" s="350">
        <f t="shared" si="3"/>
        <v>1000</v>
      </c>
      <c r="H169" s="356"/>
      <c r="I169" s="96"/>
      <c r="J169" s="96"/>
      <c r="K169" s="72"/>
      <c r="L169" s="273"/>
    </row>
    <row r="170" spans="1:12" ht="14.1" customHeight="1" thickBot="1" x14ac:dyDescent="0.3">
      <c r="B170" s="58"/>
      <c r="C170" s="151" t="s">
        <v>45</v>
      </c>
      <c r="D170" s="344">
        <v>5500</v>
      </c>
      <c r="E170" s="351">
        <v>0.75</v>
      </c>
      <c r="F170" s="351">
        <v>2461.2714000000001</v>
      </c>
      <c r="G170" s="351">
        <f t="shared" si="3"/>
        <v>3038.7285999999999</v>
      </c>
      <c r="H170" s="357">
        <v>1423.9754</v>
      </c>
      <c r="I170" s="96"/>
      <c r="J170" s="96"/>
      <c r="K170" s="72"/>
      <c r="L170" s="273"/>
    </row>
    <row r="171" spans="1:12" ht="14.1" customHeight="1" x14ac:dyDescent="0.25">
      <c r="B171" s="58"/>
      <c r="C171" s="147" t="s">
        <v>18</v>
      </c>
      <c r="D171" s="341">
        <v>8000</v>
      </c>
      <c r="E171" s="348">
        <f>E172+E173</f>
        <v>59.835299999999734</v>
      </c>
      <c r="F171" s="348">
        <v>3061.5567999999998</v>
      </c>
      <c r="G171" s="348">
        <f t="shared" si="3"/>
        <v>4938.4431999999997</v>
      </c>
      <c r="H171" s="354">
        <v>5897.1733000000004</v>
      </c>
      <c r="I171" s="96"/>
      <c r="J171" s="96"/>
      <c r="K171" s="72"/>
      <c r="L171" s="273"/>
    </row>
    <row r="172" spans="1:12" ht="14.1" customHeight="1" x14ac:dyDescent="0.25">
      <c r="B172" s="58"/>
      <c r="C172" s="149" t="s">
        <v>35</v>
      </c>
      <c r="D172" s="342"/>
      <c r="E172" s="349"/>
      <c r="F172" s="349">
        <v>453.61919999999998</v>
      </c>
      <c r="G172" s="349"/>
      <c r="H172" s="355">
        <v>3284.8177000000001</v>
      </c>
      <c r="I172" s="96"/>
      <c r="J172" s="96"/>
      <c r="K172" s="72"/>
      <c r="L172" s="273"/>
    </row>
    <row r="173" spans="1:12" ht="14.1" customHeight="1" thickBot="1" x14ac:dyDescent="0.3">
      <c r="B173" s="58"/>
      <c r="C173" s="152" t="s">
        <v>56</v>
      </c>
      <c r="D173" s="345"/>
      <c r="E173" s="352">
        <v>59.835299999999734</v>
      </c>
      <c r="F173" s="352">
        <f>F171-F172</f>
        <v>2607.9375999999997</v>
      </c>
      <c r="G173" s="352"/>
      <c r="H173" s="358">
        <f>H171-H172</f>
        <v>2612.3556000000003</v>
      </c>
      <c r="I173" s="99"/>
      <c r="J173" s="99"/>
      <c r="K173" s="72"/>
      <c r="L173" s="273"/>
    </row>
    <row r="174" spans="1:12" ht="14.1" customHeight="1" thickBot="1" x14ac:dyDescent="0.3">
      <c r="B174" s="58"/>
      <c r="C174" s="153" t="s">
        <v>13</v>
      </c>
      <c r="D174" s="346">
        <v>10</v>
      </c>
      <c r="E174" s="353"/>
      <c r="F174" s="353">
        <v>2.1978</v>
      </c>
      <c r="G174" s="353">
        <f>D174-F174</f>
        <v>7.8022</v>
      </c>
      <c r="H174" s="359">
        <v>0.51200000000000001</v>
      </c>
      <c r="I174" s="96"/>
      <c r="J174" s="96"/>
      <c r="K174" s="72"/>
      <c r="L174" s="273"/>
    </row>
    <row r="175" spans="1:12" ht="14.1" customHeight="1" thickBot="1" x14ac:dyDescent="0.3">
      <c r="B175" s="58"/>
      <c r="C175" s="151" t="s">
        <v>57</v>
      </c>
      <c r="D175" s="344"/>
      <c r="E175" s="351"/>
      <c r="F175" s="351">
        <v>47</v>
      </c>
      <c r="G175" s="351">
        <f>D175-F175</f>
        <v>-47</v>
      </c>
      <c r="H175" s="357">
        <v>298</v>
      </c>
      <c r="I175" s="96"/>
      <c r="J175" s="96"/>
      <c r="K175" s="72"/>
      <c r="L175" s="273"/>
    </row>
    <row r="176" spans="1:12" ht="16.5" thickBot="1" x14ac:dyDescent="0.3">
      <c r="A176" s="3"/>
      <c r="B176" s="32"/>
      <c r="C176" s="154" t="s">
        <v>9</v>
      </c>
      <c r="D176" s="347">
        <f>D164+D170+D171+D174</f>
        <v>39749</v>
      </c>
      <c r="E176" s="308">
        <f>E164+E170+E171+E174+E175</f>
        <v>400.36929999999893</v>
      </c>
      <c r="F176" s="308">
        <f>F164+F170+F171+F174+F175</f>
        <v>37428.571499999998</v>
      </c>
      <c r="G176" s="308">
        <f>G164+G170+G171+G174+G175</f>
        <v>2320.4284999999995</v>
      </c>
      <c r="H176" s="301">
        <f>H164+H170+H171+H174+H175</f>
        <v>34864.283600000002</v>
      </c>
      <c r="I176" s="238"/>
      <c r="J176" s="238"/>
      <c r="K176" s="72"/>
      <c r="L176" s="273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382" t="s">
        <v>1</v>
      </c>
      <c r="C183" s="383"/>
      <c r="D183" s="383"/>
      <c r="E183" s="383"/>
      <c r="F183" s="383"/>
      <c r="G183" s="383"/>
      <c r="H183" s="383"/>
      <c r="I183" s="383"/>
      <c r="J183" s="383"/>
      <c r="K183" s="384"/>
      <c r="L183" s="271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380" t="s">
        <v>2</v>
      </c>
      <c r="D185" s="381"/>
      <c r="E185" s="380" t="s">
        <v>63</v>
      </c>
      <c r="F185" s="381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377" t="s">
        <v>8</v>
      </c>
      <c r="C194" s="378"/>
      <c r="D194" s="378"/>
      <c r="E194" s="378"/>
      <c r="F194" s="378"/>
      <c r="G194" s="378"/>
      <c r="H194" s="378"/>
      <c r="I194" s="378"/>
      <c r="J194" s="378"/>
      <c r="K194" s="379"/>
      <c r="L194" s="271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52</v>
      </c>
      <c r="F196" s="85" t="str">
        <f>F20</f>
        <v>LANDET KVANTUM T.O.M UKE 52</v>
      </c>
      <c r="G196" s="85" t="str">
        <f>H20</f>
        <v>RESTKVOTER</v>
      </c>
      <c r="H196" s="117" t="str">
        <f>I20</f>
        <v>LANDET KVANTUM T.O.M. UKE 52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44.232400000000098</v>
      </c>
      <c r="F197" s="250">
        <v>1379.7853</v>
      </c>
      <c r="G197" s="250"/>
      <c r="H197" s="339">
        <v>821.32249999999999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72.411799999999857</v>
      </c>
      <c r="F198" s="250">
        <v>3182.9796999999999</v>
      </c>
      <c r="G198" s="250"/>
      <c r="H198" s="339">
        <v>3228.9438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29">
        <v>5.3224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/>
      <c r="F200" s="251">
        <v>29</v>
      </c>
      <c r="G200" s="251"/>
      <c r="H200" s="329">
        <v>26</v>
      </c>
      <c r="I200" s="115"/>
      <c r="J200" s="115"/>
      <c r="K200" s="116"/>
      <c r="L200" s="274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116.64419999999996</v>
      </c>
      <c r="F201" s="252">
        <f>SUM(F197:F200)</f>
        <v>4593.246799999999</v>
      </c>
      <c r="G201" s="252">
        <f>D201-F201</f>
        <v>317.75320000000102</v>
      </c>
      <c r="H201" s="367">
        <f>H197+H198+H199+H200</f>
        <v>4081.5887000000002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C69:E69"/>
    <mergeCell ref="C82:H83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52
&amp;"-,Normal"&amp;11(iht. motatte landings- og sluttsedler fra fiskesalgslagene; alle tallstørrelser i hele tonn)&amp;R31.12.2014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UKE_52_2014</vt:lpstr>
      <vt:lpstr>UKE_52_2014!Utskriftsområde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2015-01-19T08:59:31Z</cp:lastPrinted>
  <dcterms:created xsi:type="dcterms:W3CDTF">2011-07-06T12:13:20Z</dcterms:created>
  <dcterms:modified xsi:type="dcterms:W3CDTF">2015-01-19T09:05:22Z</dcterms:modified>
</cp:coreProperties>
</file>