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ollek\Settings\Desktop\a-Publisering\"/>
    </mc:Choice>
  </mc:AlternateContent>
  <bookViews>
    <workbookView xWindow="0" yWindow="0" windowWidth="19200" windowHeight="7050" tabRatio="374"/>
  </bookViews>
  <sheets>
    <sheet name="UKE_47_2021" sheetId="1" r:id="rId1"/>
  </sheets>
  <definedNames>
    <definedName name="Z_14D440E4_F18A_4F78_9989_38C1B133222D_.wvu.Cols" localSheetId="0" hidden="1">UKE_47_2021!#REF!</definedName>
    <definedName name="Z_14D440E4_F18A_4F78_9989_38C1B133222D_.wvu.PrintArea" localSheetId="0" hidden="1">UKE_47_2021!$B$1:$J$344</definedName>
    <definedName name="Z_14D440E4_F18A_4F78_9989_38C1B133222D_.wvu.Rows" localSheetId="0" hidden="1">UKE_47_2021!#REF!,UKE_47_2021!#REF!</definedName>
  </definedNames>
  <calcPr calcId="162913" refMode="R1C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5" i="1" l="1"/>
  <c r="F35" i="1"/>
  <c r="G31" i="1"/>
  <c r="G30" i="1"/>
  <c r="G29" i="1"/>
  <c r="G28" i="1"/>
  <c r="F31" i="1"/>
  <c r="F30" i="1"/>
  <c r="F29" i="1"/>
  <c r="F28" i="1"/>
  <c r="I35" i="1"/>
  <c r="I31" i="1"/>
  <c r="I30" i="1"/>
  <c r="I29" i="1"/>
  <c r="I28" i="1"/>
  <c r="F147" i="1" l="1"/>
  <c r="F162" i="1"/>
  <c r="G162" i="1"/>
  <c r="F53" i="1" l="1"/>
  <c r="E190" i="1" l="1"/>
  <c r="F190" i="1"/>
  <c r="E152" i="1" l="1"/>
  <c r="D141" i="1"/>
  <c r="E141" i="1"/>
  <c r="D147" i="1"/>
  <c r="E147" i="1"/>
  <c r="D152" i="1"/>
  <c r="E146" i="1" l="1"/>
  <c r="D146" i="1"/>
  <c r="E34" i="1" l="1"/>
  <c r="H106" i="1" l="1"/>
  <c r="H107" i="1"/>
  <c r="H110" i="1" l="1"/>
  <c r="H111" i="1"/>
  <c r="H112" i="1"/>
  <c r="H113" i="1"/>
  <c r="I39" i="1" l="1"/>
  <c r="H31" i="1" l="1"/>
  <c r="H30" i="1"/>
  <c r="H29" i="1"/>
  <c r="H28" i="1"/>
  <c r="I23" i="1" l="1"/>
  <c r="H53" i="1"/>
  <c r="H114" i="1" l="1"/>
  <c r="H159" i="1" l="1"/>
  <c r="F140" i="1" l="1"/>
  <c r="I154" i="1"/>
  <c r="I147" i="1"/>
  <c r="I146" i="1" s="1"/>
  <c r="I105" i="1" l="1"/>
  <c r="I305" i="1" l="1"/>
  <c r="I299" i="1"/>
  <c r="G36" i="1" l="1"/>
  <c r="G34" i="1" s="1"/>
  <c r="F36" i="1"/>
  <c r="F34" i="1" s="1"/>
  <c r="G39" i="1"/>
  <c r="F39" i="1"/>
  <c r="I310" i="1" l="1"/>
  <c r="G154" i="1" l="1"/>
  <c r="H301" i="1" l="1"/>
  <c r="H153" i="1"/>
  <c r="H148" i="1"/>
  <c r="H143" i="1"/>
  <c r="H142" i="1"/>
  <c r="I36" i="1" l="1"/>
  <c r="I34" i="1" s="1"/>
  <c r="G60" i="1"/>
  <c r="G59" i="1"/>
  <c r="E54" i="1"/>
  <c r="F32" i="1" s="1"/>
  <c r="H16" i="1" l="1"/>
  <c r="F16" i="1"/>
  <c r="D16" i="1"/>
  <c r="D23" i="1"/>
  <c r="E23" i="1"/>
  <c r="F23" i="1"/>
  <c r="G23" i="1"/>
  <c r="H24" i="1"/>
  <c r="H25" i="1"/>
  <c r="D27" i="1"/>
  <c r="E27" i="1"/>
  <c r="F27" i="1"/>
  <c r="H33" i="1"/>
  <c r="D34" i="1"/>
  <c r="H36" i="1"/>
  <c r="H37" i="1"/>
  <c r="H38" i="1"/>
  <c r="H39" i="1"/>
  <c r="H40" i="1"/>
  <c r="H41" i="1"/>
  <c r="H42" i="1"/>
  <c r="E53" i="1"/>
  <c r="G53" i="1"/>
  <c r="F54" i="1"/>
  <c r="G54" i="1" s="1"/>
  <c r="H54" i="1"/>
  <c r="I32" i="1" s="1"/>
  <c r="I27" i="1" s="1"/>
  <c r="I26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D109" i="1"/>
  <c r="D108" i="1" s="1"/>
  <c r="E109" i="1"/>
  <c r="E108" i="1" s="1"/>
  <c r="F109" i="1"/>
  <c r="F108" i="1" s="1"/>
  <c r="G109" i="1"/>
  <c r="G108" i="1" s="1"/>
  <c r="I109" i="1"/>
  <c r="I108" i="1" s="1"/>
  <c r="I120" i="1" s="1"/>
  <c r="H115" i="1"/>
  <c r="H116" i="1"/>
  <c r="H117" i="1"/>
  <c r="H118" i="1"/>
  <c r="H119" i="1"/>
  <c r="D136" i="1"/>
  <c r="F136" i="1"/>
  <c r="H136" i="1"/>
  <c r="C139" i="1"/>
  <c r="G140" i="1"/>
  <c r="H140" i="1"/>
  <c r="I140" i="1"/>
  <c r="F141" i="1"/>
  <c r="G141" i="1"/>
  <c r="I141" i="1"/>
  <c r="I162" i="1" s="1"/>
  <c r="H144" i="1"/>
  <c r="H145" i="1"/>
  <c r="E162" i="1"/>
  <c r="F146" i="1"/>
  <c r="G147" i="1"/>
  <c r="G146" i="1" s="1"/>
  <c r="H149" i="1"/>
  <c r="H150" i="1"/>
  <c r="H151" i="1"/>
  <c r="H154" i="1"/>
  <c r="H155" i="1"/>
  <c r="H156" i="1"/>
  <c r="H157" i="1"/>
  <c r="H158" i="1"/>
  <c r="H160" i="1"/>
  <c r="D181" i="1"/>
  <c r="E186" i="1"/>
  <c r="F186" i="1"/>
  <c r="G186" i="1"/>
  <c r="H186" i="1"/>
  <c r="G187" i="1"/>
  <c r="G189" i="1"/>
  <c r="E196" i="1"/>
  <c r="G190" i="1"/>
  <c r="H190" i="1"/>
  <c r="H196" i="1" s="1"/>
  <c r="G194" i="1"/>
  <c r="D196" i="1"/>
  <c r="D208" i="1"/>
  <c r="E215" i="1"/>
  <c r="F215" i="1"/>
  <c r="G215" i="1"/>
  <c r="H215" i="1"/>
  <c r="G216" i="1"/>
  <c r="G217" i="1"/>
  <c r="G218" i="1"/>
  <c r="D219" i="1"/>
  <c r="E219" i="1"/>
  <c r="F219" i="1"/>
  <c r="H219" i="1"/>
  <c r="D262" i="1"/>
  <c r="E268" i="1"/>
  <c r="F268" i="1"/>
  <c r="G268" i="1"/>
  <c r="H268" i="1"/>
  <c r="G269" i="1"/>
  <c r="G271" i="1"/>
  <c r="D273" i="1"/>
  <c r="E273" i="1"/>
  <c r="F273" i="1"/>
  <c r="H273" i="1"/>
  <c r="F291" i="1"/>
  <c r="H291" i="1"/>
  <c r="F298" i="1"/>
  <c r="G298" i="1"/>
  <c r="H298" i="1"/>
  <c r="I298" i="1"/>
  <c r="D299" i="1"/>
  <c r="D310" i="1" s="1"/>
  <c r="E299" i="1"/>
  <c r="F299" i="1"/>
  <c r="G299" i="1"/>
  <c r="H300" i="1"/>
  <c r="H302" i="1"/>
  <c r="H303" i="1"/>
  <c r="H304" i="1"/>
  <c r="F305" i="1"/>
  <c r="G305" i="1"/>
  <c r="H305" i="1" s="1"/>
  <c r="H308" i="1"/>
  <c r="H309" i="1"/>
  <c r="E310" i="1"/>
  <c r="D325" i="1"/>
  <c r="E331" i="1"/>
  <c r="F331" i="1"/>
  <c r="G331" i="1"/>
  <c r="H331" i="1"/>
  <c r="E332" i="1"/>
  <c r="F332" i="1"/>
  <c r="G332" i="1" s="1"/>
  <c r="H332" i="1"/>
  <c r="E335" i="1"/>
  <c r="F335" i="1"/>
  <c r="G335" i="1" s="1"/>
  <c r="H335" i="1"/>
  <c r="E338" i="1"/>
  <c r="F338" i="1"/>
  <c r="G338" i="1" s="1"/>
  <c r="H338" i="1"/>
  <c r="D342" i="1"/>
  <c r="E120" i="1" l="1"/>
  <c r="D162" i="1"/>
  <c r="H342" i="1"/>
  <c r="G120" i="1"/>
  <c r="G32" i="1"/>
  <c r="H32" i="1" s="1"/>
  <c r="H27" i="1" s="1"/>
  <c r="E26" i="1"/>
  <c r="E43" i="1" s="1"/>
  <c r="F342" i="1"/>
  <c r="G310" i="1"/>
  <c r="F310" i="1"/>
  <c r="H299" i="1"/>
  <c r="H310" i="1" s="1"/>
  <c r="G273" i="1"/>
  <c r="G219" i="1"/>
  <c r="H109" i="1"/>
  <c r="H108" i="1" s="1"/>
  <c r="H105" i="1"/>
  <c r="H23" i="1"/>
  <c r="G342" i="1"/>
  <c r="H152" i="1"/>
  <c r="D120" i="1"/>
  <c r="I43" i="1"/>
  <c r="E342" i="1"/>
  <c r="H147" i="1"/>
  <c r="H141" i="1"/>
  <c r="F120" i="1"/>
  <c r="H35" i="1"/>
  <c r="D26" i="1"/>
  <c r="D43" i="1" s="1"/>
  <c r="H34" i="1"/>
  <c r="F26" i="1"/>
  <c r="F43" i="1" s="1"/>
  <c r="F196" i="1"/>
  <c r="G196" i="1" s="1"/>
  <c r="H146" i="1" l="1"/>
  <c r="H162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<sst xmlns="http://schemas.openxmlformats.org/spreadsheetml/2006/main" count="265" uniqueCount="143">
  <si>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</si>
  <si>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</si>
  <si>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</si>
  <si>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</si>
  <si>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</si>
  <si>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</si>
  <si>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</si>
  <si>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</si>
  <si>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</si>
  <si>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</si>
  <si>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</si>
  <si>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</si>
  <si>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</si>
  <si>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</si>
  <si>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</si>
  <si>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</si>
  <si>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</si>
  <si>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</si>
  <si>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</si>
  <si>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</si>
  <si>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</si>
  <si>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</si>
  <si>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</si>
  <si>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</si>
  <si>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</si>
  <si>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</si>
  <si>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</si>
  <si>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</si>
  <si>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</si>
  <si>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</si>
  <si>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</si>
  <si>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</si>
  <si>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</si>
  <si>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</si>
  <si>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</si>
  <si>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</si>
  <si>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</si>
  <si>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</si>
  <si>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</si>
  <si>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</si>
  <si>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</si>
  <si>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</si>
  <si>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</si>
  <si>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</si>
  <si>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</si>
  <si>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</si>
  <si>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</si>
  <si>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</si>
  <si>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</si>
  <si>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</si>
  <si>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</si>
  <si>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</si>
  <si>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</si>
  <si>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</si>
  <si>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</si>
  <si>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</si>
  <si>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</si>
  <si>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</si>
  <si>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</si>
  <si>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</si>
  <si>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</si>
  <si>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</si>
  <si>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</si>
  <si>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</si>
  <si>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</si>
  <si>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</si>
  <si>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</si>
  <si>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</si>
  <si>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</si>
  <si>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</si>
  <si>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</si>
  <si>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</si>
  <si>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</si>
  <si>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</si>
  <si>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</si>
  <si>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</si>
  <si>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</si>
  <si>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</si>
  <si>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</si>
  <si>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</si>
  <si>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</si>
  <si>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</si>
  <si>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</si>
  <si>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</si>
  <si>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</si>
  <si>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</si>
  <si>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</si>
  <si>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</si>
  <si>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</si>
  <si>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</si>
  <si>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</si>
  <si>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</si>
  <si>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</si>
  <si>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</si>
  <si>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</si>
  <si>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</si>
  <si>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</si>
  <si>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</si>
  <si>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</si>
  <si>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</si>
  <si>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</si>
  <si>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</si>
  <si>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</si>
  <si>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</si>
  <si>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</si>
  <si>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</si>
  <si>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</si>
  <si>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</si>
  <si>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</si>
  <si>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</si>
  <si>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</si>
  <si>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</si>
  <si>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</si>
  <si>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</si>
  <si>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</si>
  <si>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</si>
  <si>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</si>
  <si>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</si>
  <si>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</si>
  <si>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</si>
  <si>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</si>
  <si>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</si>
  <si>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</si>
  <si>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</si>
  <si>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</si>
  <si>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</si>
  <si>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</si>
  <si>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</si>
  <si>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</si>
  <si>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</si>
  <si>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</si>
  <si>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</si>
  <si>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</si>
  <si>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</si>
  <si>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</si>
  <si>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r>
      <t xml:space="preserve">2 </t>
    </r>
    <r>
      <rPr>
        <sz val="9"/>
        <color indexed="8"/>
        <rFont val="Calibri"/>
        <family val="2"/>
      </rPr>
      <t>Registrert rekreasjonsfiske utgjør 53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</si>
  <si>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8 605 tonn sei med konvensjonelle redskap som belastes notkvoten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</si>
  <si>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583 tonn, men det legges til grunn at hele avsetningen tas</t>
    </r>
  </si>
  <si>
    <r>
      <t xml:space="preserve">3 </t>
    </r>
    <r>
      <rPr>
        <sz val="9"/>
        <color indexed="8"/>
        <rFont val="Calibri"/>
        <family val="2"/>
      </rPr>
      <t>Registrert rekreasjonsfiske utgjør 977 tonn, men det legges til grunn at hele avsetningen tas</t>
    </r>
  </si>
  <si>
    <t>FANGST UKE 47</t>
  </si>
  <si>
    <t>FANGST T.O.M UKE 47</t>
  </si>
  <si>
    <t>RESTKVOTER UKE 47</t>
  </si>
  <si>
    <t>FANGST T.O.M. UKE 47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</si>
</sst>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20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75" fillId="0" borderId="7" xfId="34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9" fontId="41" fillId="0" borderId="1" xfId="86" applyFont="1" applyBorder="1" applyAlignment="1">
      <alignment vertical="center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3" fontId="37" fillId="0" borderId="18" xfId="34" applyNumberFormat="1" applyFont="1" applyFill="1" applyBorder="1" applyAlignment="1">
      <alignment horizontal="right" vertical="center"/>
    </xf>
  </cellXfs>
  <cellStyles count="87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" xfId="86" builtinId="5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8"/>
  <sheetViews>
    <sheetView showGridLines="0" tabSelected="1" showRuler="0" view="pageLayout" topLeftCell="A28" zoomScaleNormal="110" zoomScaleSheetLayoutView="100" workbookViewId="0">
      <selection activeCell="J15" sqref="J15"/>
    </sheetView>
  </sheetViews>
  <sheetFormatPr baseColWidth="10" defaultColWidth="11.42578125" defaultRowHeight="0" customHeight="1" zeroHeight="1" x14ac:dyDescent="0.25"/>
  <cols>
    <col min="1" max="1" width="2.42578125" customWidth="1"/>
    <col min="2" max="2" width="2.85546875" customWidth="1"/>
    <col min="3" max="3" width="32.42578125" customWidth="1"/>
    <col min="4" max="4" width="16.85546875" customWidth="1"/>
    <col min="5" max="5" width="16.42578125" bestFit="1" customWidth="1"/>
    <col min="6" max="6" width="15" customWidth="1"/>
    <col min="7" max="7" width="19.5703125" customWidth="1"/>
    <col min="8" max="8" width="17.7109375" customWidth="1"/>
    <col min="9" max="9" width="18.42578125" customWidth="1"/>
    <col min="10" max="10" width="19.140625" customWidth="1"/>
  </cols>
  <sheetData>
    <row r="1" spans="1:10" ht="8.1" customHeight="1" thickBo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3">
      <c r="A2" s="26"/>
      <c r="B2" s="412" t="s">
        <v>133</v>
      </c>
      <c r="C2" s="413"/>
      <c r="D2" s="413"/>
      <c r="E2" s="413"/>
      <c r="F2" s="413"/>
      <c r="G2" s="413"/>
      <c r="H2" s="413"/>
      <c r="I2" s="413"/>
      <c r="J2" s="414"/>
    </row>
    <row r="3" spans="1:10" ht="14.85" customHeight="1" thickTop="1" x14ac:dyDescent="0.25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85" customHeight="1" x14ac:dyDescent="0.25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85" customHeight="1" x14ac:dyDescent="0.25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85" customHeight="1" x14ac:dyDescent="0.25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" customHeight="1" x14ac:dyDescent="0.25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00000000000001" customHeight="1" thickBot="1" x14ac:dyDescent="0.3">
      <c r="A8" s="6"/>
      <c r="B8" s="5"/>
      <c r="C8" s="287" t="s">
        <v>0</v>
      </c>
      <c r="D8" s="5"/>
      <c r="E8" s="5"/>
      <c r="F8" s="5"/>
      <c r="G8" s="5"/>
      <c r="H8" s="5"/>
      <c r="I8" s="5"/>
      <c r="J8" s="5"/>
    </row>
    <row r="9" spans="1:10" ht="17.100000000000001" customHeight="1" thickTop="1" x14ac:dyDescent="0.25">
      <c r="A9" s="6"/>
      <c r="B9" s="415"/>
      <c r="C9" s="416"/>
      <c r="D9" s="416"/>
      <c r="E9" s="416"/>
      <c r="F9" s="416"/>
      <c r="G9" s="416"/>
      <c r="H9" s="416"/>
      <c r="I9" s="416"/>
      <c r="J9" s="417"/>
    </row>
    <row r="10" spans="1:10" ht="12" customHeight="1" thickBot="1" x14ac:dyDescent="0.3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" customHeight="1" thickBot="1" x14ac:dyDescent="0.3">
      <c r="A11" s="1"/>
      <c r="B11" s="50"/>
      <c r="C11" s="407" t="s">
        <v>1</v>
      </c>
      <c r="D11" s="408"/>
      <c r="E11" s="407" t="s">
        <v>18</v>
      </c>
      <c r="F11" s="408"/>
      <c r="G11" s="407" t="s">
        <v>19</v>
      </c>
      <c r="H11" s="408"/>
      <c r="I11" s="87"/>
      <c r="J11" s="61"/>
    </row>
    <row r="12" spans="1:10" ht="14.1" customHeight="1" x14ac:dyDescent="0.25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88"/>
    </row>
    <row r="13" spans="1:10" ht="15.75" customHeight="1" x14ac:dyDescent="0.25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88"/>
    </row>
    <row r="14" spans="1:10" ht="14.25" customHeight="1" x14ac:dyDescent="0.25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88"/>
    </row>
    <row r="15" spans="1:10" ht="15.75" customHeight="1" thickBot="1" x14ac:dyDescent="0.3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88"/>
    </row>
    <row r="16" spans="1:10" ht="14.1" customHeight="1" thickBot="1" x14ac:dyDescent="0.3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88"/>
    </row>
    <row r="17" spans="1:10" ht="15" customHeight="1" x14ac:dyDescent="0.25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89"/>
    </row>
    <row r="18" spans="1:10" ht="15" customHeight="1" thickBot="1" x14ac:dyDescent="0.3">
      <c r="A18" s="26"/>
      <c r="B18" s="58"/>
      <c r="C18" s="130"/>
      <c r="D18" s="130"/>
      <c r="E18" s="283"/>
      <c r="F18" s="130"/>
      <c r="G18" s="130"/>
      <c r="H18" s="130"/>
      <c r="I18" s="130"/>
      <c r="J18" s="290"/>
    </row>
    <row r="19" spans="1:10" ht="15" customHeight="1" x14ac:dyDescent="0.25">
      <c r="A19" s="26"/>
      <c r="B19" s="52"/>
      <c r="C19" s="118"/>
      <c r="D19" s="118"/>
      <c r="E19" s="284"/>
      <c r="F19" s="118"/>
      <c r="G19" s="118"/>
      <c r="H19" s="118"/>
      <c r="I19" s="118"/>
      <c r="J19" s="291"/>
    </row>
    <row r="20" spans="1:10" ht="15" customHeight="1" x14ac:dyDescent="0.25">
      <c r="A20" s="26"/>
      <c r="B20" s="52"/>
      <c r="C20" s="24" t="s">
        <v>125</v>
      </c>
      <c r="D20" s="118"/>
      <c r="E20" s="284"/>
      <c r="F20" s="118"/>
      <c r="G20" s="118"/>
      <c r="H20" s="118"/>
      <c r="I20" s="118"/>
      <c r="J20" s="291"/>
    </row>
    <row r="21" spans="1:10" ht="12" customHeight="1" thickBot="1" x14ac:dyDescent="0.3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3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139</v>
      </c>
      <c r="G22" s="167" t="s">
        <v>140</v>
      </c>
      <c r="H22" s="167" t="s">
        <v>141</v>
      </c>
      <c r="I22" s="167" t="s">
        <v>142</v>
      </c>
      <c r="J22" s="49"/>
    </row>
    <row r="23" spans="1:10" ht="14.1" customHeight="1" x14ac:dyDescent="0.25">
      <c r="A23" s="26"/>
      <c r="B23" s="52"/>
      <c r="C23" s="143" t="s">
        <v>14</v>
      </c>
      <c r="D23" s="181">
        <f t="shared" ref="D23:I23" si="0">D25+D24</f>
        <v>129649</v>
      </c>
      <c r="E23" s="181">
        <f t="shared" si="0"/>
        <v>130439</v>
      </c>
      <c r="F23" s="172">
        <f t="shared" si="0"/>
        <v>693.72460000000001</v>
      </c>
      <c r="G23" s="172">
        <f t="shared" si="0"/>
        <v>89739.628580000004</v>
      </c>
      <c r="H23" s="172">
        <f t="shared" si="0"/>
        <v>40699.371419999996</v>
      </c>
      <c r="I23" s="172">
        <f t="shared" si="0"/>
        <v>88353.455699999991</v>
      </c>
      <c r="J23" s="61"/>
    </row>
    <row r="24" spans="1:10" ht="14.1" customHeight="1" x14ac:dyDescent="0.25">
      <c r="A24" s="26"/>
      <c r="B24" s="52"/>
      <c r="C24" s="144" t="s">
        <v>10</v>
      </c>
      <c r="D24" s="182">
        <v>128899</v>
      </c>
      <c r="E24" s="173">
        <v>129707</v>
      </c>
      <c r="F24" s="173">
        <v>693.72460000000001</v>
      </c>
      <c r="G24" s="173">
        <v>89262.283880000003</v>
      </c>
      <c r="H24" s="173">
        <f>E24-G24</f>
        <v>40444.716119999997</v>
      </c>
      <c r="I24" s="173">
        <v>87664.272639999996</v>
      </c>
      <c r="J24" s="61"/>
    </row>
    <row r="25" spans="1:10" ht="14.1" customHeight="1" thickBot="1" x14ac:dyDescent="0.3">
      <c r="A25" s="26"/>
      <c r="B25" s="52"/>
      <c r="C25" s="145" t="s">
        <v>9</v>
      </c>
      <c r="D25" s="183">
        <v>750</v>
      </c>
      <c r="E25" s="174">
        <v>732</v>
      </c>
      <c r="F25" s="173"/>
      <c r="G25" s="173">
        <v>477.34469999999999</v>
      </c>
      <c r="H25" s="173">
        <f>E25-G25</f>
        <v>254.65530000000001</v>
      </c>
      <c r="I25" s="173">
        <v>689.18305999999995</v>
      </c>
      <c r="J25" s="61"/>
    </row>
    <row r="26" spans="1:10" ht="14.1" customHeight="1" x14ac:dyDescent="0.25">
      <c r="A26" s="26"/>
      <c r="B26" s="52"/>
      <c r="C26" s="143" t="s">
        <v>15</v>
      </c>
      <c r="D26" s="181">
        <f t="shared" ref="D26:I26" si="1">D34+D33+D27</f>
        <v>280430</v>
      </c>
      <c r="E26" s="181">
        <f t="shared" si="1"/>
        <v>281913</v>
      </c>
      <c r="F26" s="172">
        <f t="shared" si="1"/>
        <v>2700.98272</v>
      </c>
      <c r="G26" s="172">
        <f t="shared" si="1"/>
        <v>234454.468261</v>
      </c>
      <c r="H26" s="172">
        <f t="shared" si="1"/>
        <v>47458.531739000005</v>
      </c>
      <c r="I26" s="172">
        <f t="shared" si="1"/>
        <v>206657.52072999999</v>
      </c>
      <c r="J26" s="61"/>
    </row>
    <row r="27" spans="1:10" ht="15" customHeight="1" x14ac:dyDescent="0.25">
      <c r="A27" s="9"/>
      <c r="B27" s="62"/>
      <c r="C27" s="150" t="s">
        <v>67</v>
      </c>
      <c r="D27" s="184">
        <f t="shared" ref="D27:I27" si="2">D28+D29+D30+D31+D32</f>
        <v>218782</v>
      </c>
      <c r="E27" s="184">
        <f t="shared" si="2"/>
        <v>220686</v>
      </c>
      <c r="F27" s="175">
        <f t="shared" si="2"/>
        <v>1328.7837999999999</v>
      </c>
      <c r="G27" s="175">
        <f t="shared" si="2"/>
        <v>190600.61840099999</v>
      </c>
      <c r="H27" s="175">
        <f t="shared" si="2"/>
        <v>30085.381599000008</v>
      </c>
      <c r="I27" s="175">
        <f t="shared" si="2"/>
        <v>161856.08398999998</v>
      </c>
      <c r="J27" s="61"/>
    </row>
    <row r="28" spans="1:10" ht="14.1" customHeight="1" x14ac:dyDescent="0.25">
      <c r="A28" s="10"/>
      <c r="B28" s="63"/>
      <c r="C28" s="149" t="s">
        <v>20</v>
      </c>
      <c r="D28" s="185">
        <v>52672</v>
      </c>
      <c r="E28" s="176">
        <v>52674</v>
      </c>
      <c r="F28" s="176">
        <f>354.66933-E55</f>
        <v>89.669330000000002</v>
      </c>
      <c r="G28" s="176">
        <f>45831.86404-F55</f>
        <v>43116.86404</v>
      </c>
      <c r="H28" s="176">
        <f t="shared" ref="H28:H34" si="3">E28-G28</f>
        <v>9557.1359599999996</v>
      </c>
      <c r="I28" s="176">
        <f>41412.18014-H55</f>
        <v>38284.180139999997</v>
      </c>
      <c r="J28" s="391"/>
    </row>
    <row r="29" spans="1:10" ht="14.1" customHeight="1" x14ac:dyDescent="0.25">
      <c r="A29" s="10"/>
      <c r="B29" s="63"/>
      <c r="C29" s="149" t="s">
        <v>56</v>
      </c>
      <c r="D29" s="185">
        <v>56909</v>
      </c>
      <c r="E29" s="176">
        <v>58310</v>
      </c>
      <c r="F29" s="176">
        <f>464.64104-E56</f>
        <v>62.641039999999975</v>
      </c>
      <c r="G29" s="176">
        <f>56490.25345-F56</f>
        <v>51573.253449999997</v>
      </c>
      <c r="H29" s="176">
        <f t="shared" si="3"/>
        <v>6736.7465500000035</v>
      </c>
      <c r="I29" s="176">
        <f>44164.39058-H56</f>
        <v>39770.390579999999</v>
      </c>
      <c r="J29" s="391"/>
    </row>
    <row r="30" spans="1:10" ht="14.1" customHeight="1" x14ac:dyDescent="0.25">
      <c r="A30" s="10"/>
      <c r="B30" s="63"/>
      <c r="C30" s="149" t="s">
        <v>57</v>
      </c>
      <c r="D30" s="185">
        <v>54293</v>
      </c>
      <c r="E30" s="176">
        <v>54344</v>
      </c>
      <c r="F30" s="176">
        <f>334.66994-E57</f>
        <v>217.66994</v>
      </c>
      <c r="G30" s="176">
        <f>49426.766759-F57</f>
        <v>44926.766758999998</v>
      </c>
      <c r="H30" s="176">
        <f t="shared" si="3"/>
        <v>9417.2332410000017</v>
      </c>
      <c r="I30" s="176">
        <f>46194.29476-H57</f>
        <v>41600.294759999997</v>
      </c>
      <c r="J30" s="391"/>
    </row>
    <row r="31" spans="1:10" ht="14.1" customHeight="1" x14ac:dyDescent="0.25">
      <c r="A31" s="10"/>
      <c r="B31" s="63"/>
      <c r="C31" s="149" t="s">
        <v>69</v>
      </c>
      <c r="D31" s="185">
        <v>39638</v>
      </c>
      <c r="E31" s="176">
        <v>40088</v>
      </c>
      <c r="F31" s="176">
        <f>174.80349-E58</f>
        <v>135.80349000000001</v>
      </c>
      <c r="G31" s="176">
        <f>38851.734152-F58</f>
        <v>36823.734151999997</v>
      </c>
      <c r="H31" s="176">
        <f t="shared" si="3"/>
        <v>3264.2658480000027</v>
      </c>
      <c r="I31" s="176">
        <f>30085.21851-H58</f>
        <v>27667.218509999999</v>
      </c>
      <c r="J31" s="391"/>
    </row>
    <row r="32" spans="1:10" ht="14.1" customHeight="1" x14ac:dyDescent="0.25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823</v>
      </c>
      <c r="G32" s="176">
        <f>F54</f>
        <v>14160</v>
      </c>
      <c r="H32" s="176">
        <f t="shared" si="3"/>
        <v>1110</v>
      </c>
      <c r="I32" s="176">
        <f>H54</f>
        <v>14534</v>
      </c>
      <c r="J32" s="391"/>
    </row>
    <row r="33" spans="1:13" ht="14.1" customHeight="1" x14ac:dyDescent="0.25">
      <c r="A33" s="11"/>
      <c r="B33" s="62"/>
      <c r="C33" s="150" t="s">
        <v>16</v>
      </c>
      <c r="D33" s="184">
        <v>35291</v>
      </c>
      <c r="E33" s="184">
        <v>35114</v>
      </c>
      <c r="F33" s="175">
        <v>1229.36446</v>
      </c>
      <c r="G33" s="175">
        <v>24996.313480000001</v>
      </c>
      <c r="H33" s="175">
        <f t="shared" si="3"/>
        <v>10117.686519999999</v>
      </c>
      <c r="I33" s="175">
        <v>23460.313200000001</v>
      </c>
      <c r="J33" s="391"/>
    </row>
    <row r="34" spans="1:13" ht="14.1" customHeight="1" x14ac:dyDescent="0.25">
      <c r="A34" s="11"/>
      <c r="B34" s="62"/>
      <c r="C34" s="150" t="s">
        <v>68</v>
      </c>
      <c r="D34" s="184">
        <f>D35+D36</f>
        <v>26357</v>
      </c>
      <c r="E34" s="184">
        <f>E35+E36</f>
        <v>26113</v>
      </c>
      <c r="F34" s="175">
        <f>F35+F36</f>
        <v>142.83446000000001</v>
      </c>
      <c r="G34" s="175">
        <f>G35+G36</f>
        <v>18857.536380000001</v>
      </c>
      <c r="H34" s="175">
        <f t="shared" si="3"/>
        <v>7255.4636199999986</v>
      </c>
      <c r="I34" s="175">
        <f>I35+I36</f>
        <v>21341.123540000001</v>
      </c>
      <c r="J34" s="391"/>
    </row>
    <row r="35" spans="1:13" ht="14.1" customHeight="1" x14ac:dyDescent="0.25">
      <c r="A35" s="10"/>
      <c r="B35" s="63"/>
      <c r="C35" s="149" t="s">
        <v>8</v>
      </c>
      <c r="D35" s="185">
        <v>24487</v>
      </c>
      <c r="E35" s="220">
        <v>24243</v>
      </c>
      <c r="F35" s="176">
        <f>144.83446-E59-E60</f>
        <v>142.83446000000001</v>
      </c>
      <c r="G35" s="176">
        <f>21916.53638-F59-F60</f>
        <v>17728.536380000001</v>
      </c>
      <c r="H35" s="176">
        <f t="shared" ref="H35:H42" si="4">E35-G35</f>
        <v>6514.4636199999986</v>
      </c>
      <c r="I35" s="176">
        <f>24444.12354-H59-H60</f>
        <v>19641.123540000001</v>
      </c>
      <c r="J35" s="391"/>
    </row>
    <row r="36" spans="1:13" ht="14.1" customHeight="1" thickBot="1" x14ac:dyDescent="0.3">
      <c r="A36" s="10"/>
      <c r="B36" s="63"/>
      <c r="C36" s="268" t="s">
        <v>71</v>
      </c>
      <c r="D36" s="269">
        <v>1870</v>
      </c>
      <c r="E36" s="176">
        <v>1870</v>
      </c>
      <c r="F36" s="270">
        <f>E59</f>
        <v>0</v>
      </c>
      <c r="G36" s="270">
        <f>F59</f>
        <v>1129</v>
      </c>
      <c r="H36" s="270">
        <f t="shared" si="4"/>
        <v>741</v>
      </c>
      <c r="I36" s="270">
        <f>H59</f>
        <v>1700</v>
      </c>
      <c r="J36" s="391"/>
    </row>
    <row r="37" spans="1:13" ht="15.75" customHeight="1" thickBot="1" x14ac:dyDescent="0.3">
      <c r="A37" s="26"/>
      <c r="B37" s="52"/>
      <c r="C37" s="104" t="s">
        <v>83</v>
      </c>
      <c r="D37" s="187">
        <v>2500</v>
      </c>
      <c r="E37" s="179">
        <v>2500</v>
      </c>
      <c r="F37" s="179">
        <v>0</v>
      </c>
      <c r="G37" s="179">
        <v>1315.8782490000001</v>
      </c>
      <c r="H37" s="179">
        <f t="shared" si="4"/>
        <v>1184.1217509999999</v>
      </c>
      <c r="I37" s="179">
        <v>1138.19265</v>
      </c>
      <c r="J37" s="61"/>
    </row>
    <row r="38" spans="1:13" ht="14.1" customHeight="1" thickBot="1" x14ac:dyDescent="0.3">
      <c r="A38" s="26"/>
      <c r="B38" s="52"/>
      <c r="C38" s="104" t="s">
        <v>11</v>
      </c>
      <c r="D38" s="187">
        <v>969</v>
      </c>
      <c r="E38" s="387">
        <v>969</v>
      </c>
      <c r="F38" s="390">
        <v>10.0275</v>
      </c>
      <c r="G38" s="390">
        <v>549.46270000000004</v>
      </c>
      <c r="H38" s="387">
        <f t="shared" si="4"/>
        <v>419.53729999999996</v>
      </c>
      <c r="I38" s="390">
        <v>529.90147999999999</v>
      </c>
      <c r="J38" s="61"/>
    </row>
    <row r="39" spans="1:13" ht="17.25" customHeight="1" thickBot="1" x14ac:dyDescent="0.3">
      <c r="A39" s="26"/>
      <c r="B39" s="52"/>
      <c r="C39" s="104" t="s">
        <v>84</v>
      </c>
      <c r="D39" s="187">
        <v>3876</v>
      </c>
      <c r="E39" s="179">
        <v>3876</v>
      </c>
      <c r="F39" s="390">
        <f>E60</f>
        <v>2</v>
      </c>
      <c r="G39" s="390">
        <f>F60</f>
        <v>3059</v>
      </c>
      <c r="H39" s="387">
        <f t="shared" si="4"/>
        <v>817</v>
      </c>
      <c r="I39" s="390">
        <f>H60</f>
        <v>3103</v>
      </c>
      <c r="J39" s="61"/>
    </row>
    <row r="40" spans="1:13" ht="17.25" customHeight="1" thickBot="1" x14ac:dyDescent="0.3">
      <c r="A40" s="26"/>
      <c r="B40" s="52"/>
      <c r="C40" s="104" t="s">
        <v>60</v>
      </c>
      <c r="D40" s="187">
        <v>7000</v>
      </c>
      <c r="E40" s="179">
        <v>7000</v>
      </c>
      <c r="F40" s="390">
        <v>4.0025899999999996</v>
      </c>
      <c r="G40" s="390">
        <v>7000</v>
      </c>
      <c r="H40" s="387">
        <f t="shared" si="4"/>
        <v>0</v>
      </c>
      <c r="I40" s="390">
        <v>7000</v>
      </c>
      <c r="J40" s="61"/>
    </row>
    <row r="41" spans="1:13" ht="17.25" customHeight="1" thickBot="1" x14ac:dyDescent="0.3">
      <c r="A41" s="26"/>
      <c r="B41" s="52"/>
      <c r="C41" s="104" t="s">
        <v>119</v>
      </c>
      <c r="D41" s="187">
        <v>6250</v>
      </c>
      <c r="E41" s="179">
        <v>6250</v>
      </c>
      <c r="F41" s="390">
        <v>321.67349999999999</v>
      </c>
      <c r="G41" s="390">
        <v>4583.0193499999996</v>
      </c>
      <c r="H41" s="387">
        <f t="shared" si="4"/>
        <v>1666.9806500000004</v>
      </c>
      <c r="I41" s="390"/>
      <c r="J41" s="61"/>
      <c r="M41" s="377"/>
    </row>
    <row r="42" spans="1:13" ht="14.1" customHeight="1" thickBot="1" x14ac:dyDescent="0.3">
      <c r="A42" s="26"/>
      <c r="B42" s="52"/>
      <c r="C42" s="83" t="s">
        <v>85</v>
      </c>
      <c r="D42" s="187"/>
      <c r="E42" s="179"/>
      <c r="F42" s="390">
        <v>10.750799999999799</v>
      </c>
      <c r="G42" s="390">
        <v>223.2430699999677</v>
      </c>
      <c r="H42" s="387">
        <f t="shared" si="4"/>
        <v>-223.2430699999677</v>
      </c>
      <c r="I42" s="390">
        <v>190.46783999999752</v>
      </c>
      <c r="J42" s="61"/>
    </row>
    <row r="43" spans="1:13" ht="16.5" customHeight="1" thickBot="1" x14ac:dyDescent="0.3">
      <c r="A43" s="26"/>
      <c r="B43" s="52"/>
      <c r="C43" s="109" t="s">
        <v>7</v>
      </c>
      <c r="D43" s="188">
        <f t="shared" ref="D43:I43" si="5">D23+D26+D37+D38+D39+D40+D41+D42</f>
        <v>430674</v>
      </c>
      <c r="E43" s="188">
        <f t="shared" si="5"/>
        <v>432947</v>
      </c>
      <c r="F43" s="380">
        <f t="shared" si="5"/>
        <v>3743.1617099999999</v>
      </c>
      <c r="G43" s="380">
        <f t="shared" si="5"/>
        <v>340924.70020999998</v>
      </c>
      <c r="H43" s="188">
        <f t="shared" si="5"/>
        <v>92022.299790000034</v>
      </c>
      <c r="I43" s="380">
        <f t="shared" si="5"/>
        <v>306972.53839999996</v>
      </c>
      <c r="J43" s="61"/>
    </row>
    <row r="44" spans="1:13" ht="14.1" customHeight="1" x14ac:dyDescent="0.25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2"/>
    </row>
    <row r="45" spans="1:13" ht="14.1" customHeight="1" x14ac:dyDescent="0.25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" customHeight="1" x14ac:dyDescent="0.25">
      <c r="A46" s="8"/>
      <c r="B46" s="55"/>
      <c r="C46" s="116" t="s">
        <v>138</v>
      </c>
      <c r="D46" s="118"/>
      <c r="E46" s="118"/>
      <c r="F46" s="118"/>
      <c r="G46" s="102"/>
      <c r="H46" s="87"/>
      <c r="I46" s="87"/>
      <c r="J46" s="53"/>
    </row>
    <row r="47" spans="1:13" ht="14.1" customHeight="1" x14ac:dyDescent="0.25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" customHeight="1" x14ac:dyDescent="0.25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" customHeight="1" x14ac:dyDescent="0.25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3">
      <c r="A50" s="8"/>
      <c r="B50" s="58"/>
      <c r="C50" s="130"/>
      <c r="D50" s="130"/>
      <c r="E50" s="283"/>
      <c r="F50" s="130"/>
      <c r="G50" s="130"/>
      <c r="H50" s="130"/>
      <c r="I50" s="130"/>
      <c r="J50" s="290"/>
    </row>
    <row r="51" spans="1:10" ht="33" customHeight="1" x14ac:dyDescent="0.25">
      <c r="A51" s="8"/>
      <c r="B51" s="55"/>
      <c r="C51" s="418" t="s">
        <v>126</v>
      </c>
      <c r="D51" s="418"/>
      <c r="E51" s="418"/>
      <c r="F51" s="418"/>
      <c r="G51" s="418"/>
      <c r="H51" s="418"/>
      <c r="I51" s="278"/>
      <c r="J51" s="280"/>
    </row>
    <row r="52" spans="1:10" ht="7.5" customHeight="1" thickBot="1" x14ac:dyDescent="0.3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3">
      <c r="A53" s="8"/>
      <c r="B53" s="55"/>
      <c r="C53" s="281" t="s">
        <v>17</v>
      </c>
      <c r="D53" s="167" t="s">
        <v>124</v>
      </c>
      <c r="E53" s="167" t="str">
        <f>F22</f>
        <v>FANGST UKE 47</v>
      </c>
      <c r="F53" s="167" t="str">
        <f>G22</f>
        <v>FANGST T.O.M UKE 47</v>
      </c>
      <c r="G53" s="167" t="str">
        <f>H22</f>
        <v>RESTKVOTER UKE 47</v>
      </c>
      <c r="H53" s="167" t="str">
        <f>I22</f>
        <v>FANGST T.O.M. UKE 47 2020</v>
      </c>
      <c r="I53" s="64"/>
      <c r="J53" s="61"/>
    </row>
    <row r="54" spans="1:10" ht="14.1" customHeight="1" x14ac:dyDescent="0.25">
      <c r="A54" s="8"/>
      <c r="B54" s="55"/>
      <c r="C54" s="143" t="s">
        <v>123</v>
      </c>
      <c r="D54" s="400">
        <v>15270</v>
      </c>
      <c r="E54" s="172">
        <f>E58+E57+E56+E55</f>
        <v>823</v>
      </c>
      <c r="F54" s="172">
        <f>F58+F57+F56+F55</f>
        <v>14160</v>
      </c>
      <c r="G54" s="400">
        <f>D54-F54</f>
        <v>1110</v>
      </c>
      <c r="H54" s="172">
        <f>H58+H57+H56+H55</f>
        <v>14534</v>
      </c>
      <c r="I54" s="64"/>
      <c r="J54" s="61"/>
    </row>
    <row r="55" spans="1:10" ht="14.1" customHeight="1" x14ac:dyDescent="0.25">
      <c r="A55" s="8"/>
      <c r="B55" s="55"/>
      <c r="C55" s="149" t="s">
        <v>20</v>
      </c>
      <c r="D55" s="401"/>
      <c r="E55" s="176">
        <v>265</v>
      </c>
      <c r="F55" s="176">
        <v>2715</v>
      </c>
      <c r="G55" s="401"/>
      <c r="H55" s="176">
        <v>3128</v>
      </c>
      <c r="I55" s="64"/>
      <c r="J55" s="61"/>
    </row>
    <row r="56" spans="1:10" ht="14.1" customHeight="1" x14ac:dyDescent="0.25">
      <c r="A56" s="8"/>
      <c r="B56" s="55"/>
      <c r="C56" s="149" t="s">
        <v>56</v>
      </c>
      <c r="D56" s="401"/>
      <c r="E56" s="176">
        <v>402</v>
      </c>
      <c r="F56" s="176">
        <v>4917</v>
      </c>
      <c r="G56" s="401"/>
      <c r="H56" s="176">
        <v>4394</v>
      </c>
      <c r="I56" s="64"/>
      <c r="J56" s="61"/>
    </row>
    <row r="57" spans="1:10" ht="14.1" customHeight="1" x14ac:dyDescent="0.25">
      <c r="A57" s="8"/>
      <c r="B57" s="55"/>
      <c r="C57" s="149" t="s">
        <v>57</v>
      </c>
      <c r="D57" s="401"/>
      <c r="E57" s="176">
        <v>117</v>
      </c>
      <c r="F57" s="176">
        <v>4500</v>
      </c>
      <c r="G57" s="401"/>
      <c r="H57" s="176">
        <v>4594</v>
      </c>
      <c r="I57" s="64"/>
      <c r="J57" s="61"/>
    </row>
    <row r="58" spans="1:10" ht="14.1" customHeight="1" thickBot="1" x14ac:dyDescent="0.3">
      <c r="A58" s="8"/>
      <c r="B58" s="55"/>
      <c r="C58" s="279" t="s">
        <v>69</v>
      </c>
      <c r="D58" s="402"/>
      <c r="E58" s="177">
        <v>39</v>
      </c>
      <c r="F58" s="177">
        <v>2028</v>
      </c>
      <c r="G58" s="402"/>
      <c r="H58" s="177">
        <v>2418</v>
      </c>
      <c r="I58" s="64"/>
      <c r="J58" s="61"/>
    </row>
    <row r="59" spans="1:10" ht="14.1" customHeight="1" thickBot="1" x14ac:dyDescent="0.3">
      <c r="A59" s="8"/>
      <c r="B59" s="55"/>
      <c r="C59" s="146" t="s">
        <v>121</v>
      </c>
      <c r="D59" s="282">
        <v>1870</v>
      </c>
      <c r="E59" s="389">
        <v>0</v>
      </c>
      <c r="F59" s="389">
        <v>1129</v>
      </c>
      <c r="G59" s="282">
        <f>D59-F59</f>
        <v>741</v>
      </c>
      <c r="H59" s="389">
        <v>1700</v>
      </c>
      <c r="I59" s="64"/>
      <c r="J59" s="61"/>
    </row>
    <row r="60" spans="1:10" ht="14.1" customHeight="1" thickBot="1" x14ac:dyDescent="0.3">
      <c r="A60" s="8"/>
      <c r="B60" s="55"/>
      <c r="C60" s="147" t="s">
        <v>122</v>
      </c>
      <c r="D60" s="179">
        <v>3833</v>
      </c>
      <c r="E60" s="179">
        <v>2</v>
      </c>
      <c r="F60" s="179">
        <v>3059</v>
      </c>
      <c r="G60" s="179">
        <f>D60-F60</f>
        <v>774</v>
      </c>
      <c r="H60" s="179">
        <v>3103</v>
      </c>
      <c r="I60" s="64"/>
      <c r="J60" s="61"/>
    </row>
    <row r="61" spans="1:10" ht="14.1" customHeight="1" x14ac:dyDescent="0.25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" customHeight="1" x14ac:dyDescent="0.25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5" x14ac:dyDescent="0.25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3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25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25"/>
    <row r="67" spans="1:10" ht="0" hidden="1" customHeight="1" x14ac:dyDescent="0.25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25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25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25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25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25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25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25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25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25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25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25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25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25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25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25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25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25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25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25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25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25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25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00000000000001" customHeight="1" x14ac:dyDescent="0.25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00000000000001" customHeight="1" x14ac:dyDescent="0.25">
      <c r="B91" s="5"/>
      <c r="C91" s="287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3">
      <c r="B92" s="5"/>
      <c r="C92" s="287"/>
      <c r="D92" s="5"/>
      <c r="E92" s="5"/>
      <c r="F92" s="5"/>
      <c r="G92" s="5"/>
      <c r="H92" s="5"/>
      <c r="I92" s="5"/>
      <c r="J92" s="5"/>
    </row>
    <row r="93" spans="1:10" ht="14.1" customHeight="1" thickTop="1" thickBot="1" x14ac:dyDescent="0.3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6.5" thickBot="1" x14ac:dyDescent="0.3">
      <c r="B94" s="50"/>
      <c r="C94" s="407" t="s">
        <v>1</v>
      </c>
      <c r="D94" s="408"/>
      <c r="E94" s="407" t="s">
        <v>18</v>
      </c>
      <c r="F94" s="409"/>
      <c r="G94" s="407" t="s">
        <v>19</v>
      </c>
      <c r="H94" s="408"/>
      <c r="I94" s="87"/>
      <c r="J94" s="61"/>
    </row>
    <row r="95" spans="1:10" ht="15" x14ac:dyDescent="0.25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88"/>
    </row>
    <row r="96" spans="1:10" ht="15" x14ac:dyDescent="0.25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88"/>
    </row>
    <row r="97" spans="1:10" ht="14.1" customHeight="1" thickBot="1" x14ac:dyDescent="0.3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88"/>
    </row>
    <row r="98" spans="1:10" ht="12" customHeight="1" thickBot="1" x14ac:dyDescent="0.3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88"/>
    </row>
    <row r="99" spans="1:10" ht="14.25" customHeight="1" x14ac:dyDescent="0.25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25">
      <c r="A100" s="26"/>
      <c r="B100" s="135"/>
      <c r="C100" s="275"/>
      <c r="D100" s="275"/>
      <c r="E100" s="275"/>
      <c r="F100" s="275"/>
      <c r="G100" s="275"/>
      <c r="H100" s="275"/>
      <c r="I100" s="140"/>
      <c r="J100" s="139"/>
    </row>
    <row r="101" spans="1:10" ht="14.1" customHeight="1" thickBot="1" x14ac:dyDescent="0.3">
      <c r="A101" s="26"/>
      <c r="B101" s="294"/>
      <c r="C101" s="130"/>
      <c r="D101" s="283"/>
      <c r="E101" s="130"/>
      <c r="F101" s="130"/>
      <c r="G101" s="130"/>
      <c r="H101" s="130"/>
      <c r="I101" s="114"/>
      <c r="J101" s="290"/>
    </row>
    <row r="102" spans="1:10" ht="20.25" customHeight="1" x14ac:dyDescent="0.25">
      <c r="A102" s="26"/>
      <c r="B102" s="135"/>
      <c r="C102" s="24" t="str">
        <f>C20</f>
        <v>KVOTE- OG FANGSTOVERSIKT</v>
      </c>
      <c r="D102" s="275"/>
      <c r="E102" s="275"/>
      <c r="F102" s="275"/>
      <c r="G102" s="275"/>
      <c r="H102" s="275"/>
      <c r="I102" s="141"/>
      <c r="J102" s="139"/>
    </row>
    <row r="103" spans="1:10" ht="11.25" customHeight="1" thickBot="1" x14ac:dyDescent="0.35">
      <c r="A103" s="26"/>
      <c r="B103" s="52"/>
      <c r="C103" s="285"/>
      <c r="D103" s="285"/>
      <c r="E103" s="285"/>
      <c r="F103" s="285"/>
      <c r="G103" s="285"/>
      <c r="H103" s="285"/>
      <c r="I103" s="285"/>
      <c r="J103" s="295"/>
    </row>
    <row r="104" spans="1:10" ht="54" customHeight="1" thickBot="1" x14ac:dyDescent="0.3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47</v>
      </c>
      <c r="G104" s="108" t="str">
        <f>G22</f>
        <v>FANGST T.O.M UKE 47</v>
      </c>
      <c r="H104" s="108" t="str">
        <f>H22</f>
        <v>RESTKVOTER UKE 47</v>
      </c>
      <c r="I104" s="108" t="str">
        <f>I22</f>
        <v>FANGST T.O.M. UKE 47 2020</v>
      </c>
      <c r="J104" s="53"/>
    </row>
    <row r="105" spans="1:10" ht="14.1" customHeight="1" x14ac:dyDescent="0.25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47436</v>
      </c>
      <c r="F105" s="172">
        <f t="shared" si="6"/>
        <v>6.9930000000000003</v>
      </c>
      <c r="G105" s="172">
        <f t="shared" si="6"/>
        <v>45722.758799999996</v>
      </c>
      <c r="H105" s="172">
        <f t="shared" si="6"/>
        <v>1713.2412000000008</v>
      </c>
      <c r="I105" s="172">
        <f t="shared" si="6"/>
        <v>30671.484109999998</v>
      </c>
      <c r="J105" s="61"/>
    </row>
    <row r="106" spans="1:10" ht="15" x14ac:dyDescent="0.25">
      <c r="A106" s="51"/>
      <c r="B106" s="52"/>
      <c r="C106" s="144" t="s">
        <v>10</v>
      </c>
      <c r="D106" s="182">
        <v>41745</v>
      </c>
      <c r="E106" s="173">
        <v>46611</v>
      </c>
      <c r="F106" s="173">
        <v>6.9930000000000003</v>
      </c>
      <c r="G106" s="173">
        <v>44979.650379999999</v>
      </c>
      <c r="H106" s="173">
        <f>E106-G106</f>
        <v>1631.3496200000009</v>
      </c>
      <c r="I106" s="173">
        <v>30372.622329999998</v>
      </c>
      <c r="J106" s="61"/>
    </row>
    <row r="107" spans="1:10" ht="14.1" customHeight="1" thickBot="1" x14ac:dyDescent="0.3">
      <c r="A107" s="51"/>
      <c r="B107" s="52"/>
      <c r="C107" s="158" t="s">
        <v>9</v>
      </c>
      <c r="D107" s="183">
        <v>750</v>
      </c>
      <c r="E107" s="174">
        <v>825</v>
      </c>
      <c r="F107" s="174"/>
      <c r="G107" s="174">
        <v>743.10842000000002</v>
      </c>
      <c r="H107" s="174">
        <f>E107-G107</f>
        <v>81.891579999999976</v>
      </c>
      <c r="I107" s="174">
        <v>298.86178000000001</v>
      </c>
      <c r="J107" s="61"/>
    </row>
    <row r="108" spans="1:10" ht="15.75" customHeight="1" x14ac:dyDescent="0.25">
      <c r="A108" s="51"/>
      <c r="B108" s="50"/>
      <c r="C108" s="143" t="s">
        <v>15</v>
      </c>
      <c r="D108" s="181">
        <f t="shared" ref="D108:I108" si="7">D109+D114+D115</f>
        <v>71087</v>
      </c>
      <c r="E108" s="181">
        <f t="shared" si="7"/>
        <v>76262</v>
      </c>
      <c r="F108" s="172">
        <f t="shared" si="7"/>
        <v>856.90746999999999</v>
      </c>
      <c r="G108" s="172">
        <f t="shared" si="7"/>
        <v>43972.929780000006</v>
      </c>
      <c r="H108" s="172">
        <f t="shared" si="7"/>
        <v>32289.070220000001</v>
      </c>
      <c r="I108" s="172">
        <f t="shared" si="7"/>
        <v>51069.124739999999</v>
      </c>
      <c r="J108" s="61"/>
    </row>
    <row r="109" spans="1:10" ht="14.1" customHeight="1" x14ac:dyDescent="0.25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58224</v>
      </c>
      <c r="F109" s="175">
        <f t="shared" si="8"/>
        <v>437.56667999999996</v>
      </c>
      <c r="G109" s="175">
        <f t="shared" si="8"/>
        <v>34944.954230000003</v>
      </c>
      <c r="H109" s="175">
        <f t="shared" si="8"/>
        <v>23279.045770000001</v>
      </c>
      <c r="I109" s="175">
        <f t="shared" si="8"/>
        <v>38882.468500000003</v>
      </c>
      <c r="J109" s="61"/>
    </row>
    <row r="110" spans="1:10" ht="14.1" customHeight="1" x14ac:dyDescent="0.25">
      <c r="A110" s="69"/>
      <c r="B110" s="63"/>
      <c r="C110" s="149" t="s">
        <v>20</v>
      </c>
      <c r="D110" s="185">
        <v>14200</v>
      </c>
      <c r="E110" s="176">
        <v>15830</v>
      </c>
      <c r="F110" s="176">
        <v>181.42032</v>
      </c>
      <c r="G110" s="176">
        <v>5007.9000800000003</v>
      </c>
      <c r="H110" s="176">
        <f>E110-G110</f>
        <v>10822.099920000001</v>
      </c>
      <c r="I110" s="176">
        <v>6651.4476199999999</v>
      </c>
      <c r="J110" s="61"/>
    </row>
    <row r="111" spans="1:10" ht="14.1" customHeight="1" x14ac:dyDescent="0.25">
      <c r="A111" s="69"/>
      <c r="B111" s="63"/>
      <c r="C111" s="149" t="s">
        <v>21</v>
      </c>
      <c r="D111" s="185">
        <v>14540</v>
      </c>
      <c r="E111" s="176">
        <v>16201</v>
      </c>
      <c r="F111" s="176">
        <v>164.20554999999999</v>
      </c>
      <c r="G111" s="176">
        <v>11534.58712</v>
      </c>
      <c r="H111" s="176">
        <f t="shared" ref="H111:H119" si="9">E111-G111</f>
        <v>4666.4128799999999</v>
      </c>
      <c r="I111" s="176">
        <v>11777.706480000001</v>
      </c>
      <c r="J111" s="61"/>
    </row>
    <row r="112" spans="1:10" ht="14.1" customHeight="1" x14ac:dyDescent="0.25">
      <c r="A112" s="69"/>
      <c r="B112" s="63"/>
      <c r="C112" s="149" t="s">
        <v>22</v>
      </c>
      <c r="D112" s="185">
        <v>14828</v>
      </c>
      <c r="E112" s="176">
        <v>16577</v>
      </c>
      <c r="F112" s="176">
        <v>64.761150000000001</v>
      </c>
      <c r="G112" s="176">
        <v>12031.26931</v>
      </c>
      <c r="H112" s="176">
        <f t="shared" si="9"/>
        <v>4545.7306900000003</v>
      </c>
      <c r="I112" s="176">
        <v>12086.69577</v>
      </c>
      <c r="J112" s="61"/>
    </row>
    <row r="113" spans="1:10" ht="14.1" customHeight="1" x14ac:dyDescent="0.25">
      <c r="A113" s="69"/>
      <c r="B113" s="63"/>
      <c r="C113" s="149" t="s">
        <v>69</v>
      </c>
      <c r="D113" s="185">
        <v>9492</v>
      </c>
      <c r="E113" s="176">
        <v>9616</v>
      </c>
      <c r="F113" s="176">
        <v>27.179659999999998</v>
      </c>
      <c r="G113" s="176">
        <v>6371.1977200000001</v>
      </c>
      <c r="H113" s="176">
        <f t="shared" si="9"/>
        <v>3244.8022799999999</v>
      </c>
      <c r="I113" s="176">
        <v>8366.6186300000008</v>
      </c>
      <c r="J113" s="61"/>
    </row>
    <row r="114" spans="1:10" ht="14.1" customHeight="1" x14ac:dyDescent="0.25">
      <c r="A114" s="69"/>
      <c r="B114" s="63"/>
      <c r="C114" s="150" t="s">
        <v>27</v>
      </c>
      <c r="D114" s="184">
        <v>12480</v>
      </c>
      <c r="E114" s="175">
        <v>11846</v>
      </c>
      <c r="F114" s="175">
        <v>332.13387999999998</v>
      </c>
      <c r="G114" s="175">
        <v>6909.0402599999998</v>
      </c>
      <c r="H114" s="175">
        <f>E114-G114</f>
        <v>4936.9597400000002</v>
      </c>
      <c r="I114" s="175">
        <v>10225.89193</v>
      </c>
      <c r="J114" s="61"/>
    </row>
    <row r="115" spans="1:10" ht="15.75" thickBot="1" x14ac:dyDescent="0.3">
      <c r="A115" s="51"/>
      <c r="B115" s="62"/>
      <c r="C115" s="151" t="s">
        <v>66</v>
      </c>
      <c r="D115" s="197">
        <v>5547</v>
      </c>
      <c r="E115" s="198">
        <v>6192</v>
      </c>
      <c r="F115" s="198">
        <v>87.206909999999993</v>
      </c>
      <c r="G115" s="198">
        <v>2118.9352899999999</v>
      </c>
      <c r="H115" s="198">
        <f t="shared" si="9"/>
        <v>4073.0647100000001</v>
      </c>
      <c r="I115" s="198">
        <v>1960.76431</v>
      </c>
      <c r="J115" s="61"/>
    </row>
    <row r="116" spans="1:10" ht="15.75" thickBot="1" x14ac:dyDescent="0.3">
      <c r="A116" s="51"/>
      <c r="B116" s="62"/>
      <c r="C116" s="104" t="s">
        <v>11</v>
      </c>
      <c r="D116" s="186">
        <v>379</v>
      </c>
      <c r="E116" s="379">
        <v>379</v>
      </c>
      <c r="F116" s="390">
        <v>5.586E-2</v>
      </c>
      <c r="G116" s="390">
        <v>36.372889999999998</v>
      </c>
      <c r="H116" s="387">
        <f t="shared" si="9"/>
        <v>342.62711000000002</v>
      </c>
      <c r="I116" s="390">
        <v>13.66048</v>
      </c>
      <c r="J116" s="61"/>
    </row>
    <row r="117" spans="1:10" ht="18" thickBot="1" x14ac:dyDescent="0.3">
      <c r="A117" s="51"/>
      <c r="B117" s="52"/>
      <c r="C117" s="104" t="s">
        <v>58</v>
      </c>
      <c r="D117" s="187">
        <v>300</v>
      </c>
      <c r="E117" s="179">
        <v>300</v>
      </c>
      <c r="F117" s="179">
        <v>0.21756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3">
      <c r="A118" s="51"/>
      <c r="B118" s="52"/>
      <c r="C118" s="142" t="s">
        <v>119</v>
      </c>
      <c r="D118" s="187">
        <v>3000</v>
      </c>
      <c r="E118" s="179">
        <v>3000</v>
      </c>
      <c r="F118" s="179">
        <v>87.749200000000002</v>
      </c>
      <c r="G118" s="179">
        <v>739.37747999999999</v>
      </c>
      <c r="H118" s="179">
        <f t="shared" si="9"/>
        <v>2260.6225199999999</v>
      </c>
      <c r="I118" s="179"/>
      <c r="J118" s="61"/>
    </row>
    <row r="119" spans="1:10" ht="18" thickBot="1" x14ac:dyDescent="0.3">
      <c r="A119" s="51"/>
      <c r="B119" s="52"/>
      <c r="C119" s="142" t="s">
        <v>88</v>
      </c>
      <c r="D119" s="187"/>
      <c r="E119" s="179"/>
      <c r="F119" s="179">
        <v>0.99419000000000324</v>
      </c>
      <c r="G119" s="179">
        <v>64.213530000022729</v>
      </c>
      <c r="H119" s="179">
        <f t="shared" si="9"/>
        <v>-64.213530000022729</v>
      </c>
      <c r="I119" s="179">
        <v>172.53726999998617</v>
      </c>
      <c r="J119" s="61"/>
    </row>
    <row r="120" spans="1:10" ht="16.5" thickBot="1" x14ac:dyDescent="0.3">
      <c r="A120" s="51"/>
      <c r="B120" s="52"/>
      <c r="C120" s="109" t="s">
        <v>7</v>
      </c>
      <c r="D120" s="188">
        <f t="shared" ref="D120:I120" si="10">D105+D108+D116+D117++D118+D119</f>
        <v>117261</v>
      </c>
      <c r="E120" s="188">
        <f t="shared" si="10"/>
        <v>127377</v>
      </c>
      <c r="F120" s="380">
        <f t="shared" si="10"/>
        <v>952.91728000000012</v>
      </c>
      <c r="G120" s="380">
        <f t="shared" si="10"/>
        <v>90835.652480000019</v>
      </c>
      <c r="H120" s="380">
        <f t="shared" si="10"/>
        <v>36541.347519999981</v>
      </c>
      <c r="I120" s="380">
        <f t="shared" si="10"/>
        <v>82226.806599999982</v>
      </c>
      <c r="J120" s="61"/>
    </row>
    <row r="121" spans="1:10" ht="13.5" customHeight="1" x14ac:dyDescent="0.25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25">
      <c r="A122" s="26"/>
      <c r="B122" s="55"/>
      <c r="C122" s="116" t="s">
        <v>135</v>
      </c>
      <c r="D122" s="64"/>
      <c r="E122" s="64"/>
      <c r="F122" s="102"/>
      <c r="G122" s="102"/>
      <c r="H122" s="94"/>
      <c r="I122" s="94"/>
      <c r="J122" s="162"/>
    </row>
    <row r="123" spans="1:10" ht="15" x14ac:dyDescent="0.25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5" x14ac:dyDescent="0.25">
      <c r="A124" s="26"/>
      <c r="B124" s="55"/>
      <c r="C124" s="293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3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25">
      <c r="A126" s="26"/>
      <c r="B126" s="56"/>
      <c r="C126" s="51"/>
      <c r="D126" s="293"/>
      <c r="E126" s="293"/>
      <c r="F126" s="293"/>
      <c r="G126" s="94"/>
      <c r="H126" s="94"/>
      <c r="I126" s="56"/>
      <c r="J126" s="56"/>
    </row>
    <row r="127" spans="1:10" ht="14.25" customHeight="1" x14ac:dyDescent="0.25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00000000000001" customHeight="1" x14ac:dyDescent="0.25">
      <c r="A128" s="27"/>
      <c r="B128" s="19"/>
      <c r="C128" s="286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3">
      <c r="A129" s="27"/>
      <c r="B129" s="27"/>
      <c r="C129" s="286"/>
      <c r="D129" s="27"/>
      <c r="E129" s="27"/>
      <c r="F129" s="27"/>
      <c r="G129" s="27"/>
      <c r="H129" s="27"/>
      <c r="I129" s="27"/>
      <c r="J129" s="27"/>
    </row>
    <row r="130" spans="1:10" ht="14.1" customHeight="1" thickTop="1" thickBot="1" x14ac:dyDescent="0.3">
      <c r="A130" s="26"/>
      <c r="B130" s="122"/>
      <c r="C130" s="125"/>
      <c r="D130" s="125"/>
      <c r="E130" s="125"/>
      <c r="F130" s="125"/>
      <c r="G130" s="125"/>
      <c r="H130" s="296"/>
      <c r="I130" s="296"/>
      <c r="J130" s="297"/>
    </row>
    <row r="131" spans="1:10" ht="15" customHeight="1" thickBot="1" x14ac:dyDescent="0.3">
      <c r="A131" s="26"/>
      <c r="B131" s="50"/>
      <c r="C131" s="407" t="s">
        <v>1</v>
      </c>
      <c r="D131" s="408"/>
      <c r="E131" s="407" t="s">
        <v>18</v>
      </c>
      <c r="F131" s="408"/>
      <c r="G131" s="407" t="s">
        <v>19</v>
      </c>
      <c r="H131" s="408"/>
      <c r="I131" s="87"/>
      <c r="J131" s="61"/>
    </row>
    <row r="132" spans="1:10" ht="14.1" customHeight="1" x14ac:dyDescent="0.25">
      <c r="A132" s="26"/>
      <c r="B132" s="52"/>
      <c r="C132" s="226" t="s">
        <v>25</v>
      </c>
      <c r="D132" s="227">
        <v>182404</v>
      </c>
      <c r="E132" s="228" t="s">
        <v>4</v>
      </c>
      <c r="F132" s="229">
        <v>66114</v>
      </c>
      <c r="G132" s="230" t="s">
        <v>23</v>
      </c>
      <c r="H132" s="229">
        <v>7469</v>
      </c>
      <c r="I132" s="87"/>
      <c r="J132" s="61"/>
    </row>
    <row r="133" spans="1:10" ht="14.1" customHeight="1" x14ac:dyDescent="0.25">
      <c r="A133" s="26"/>
      <c r="B133" s="52"/>
      <c r="C133" s="226" t="s">
        <v>2</v>
      </c>
      <c r="D133" s="227">
        <v>12000</v>
      </c>
      <c r="E133" s="230" t="s">
        <v>5</v>
      </c>
      <c r="F133" s="227">
        <v>67901</v>
      </c>
      <c r="G133" s="230" t="s">
        <v>65</v>
      </c>
      <c r="H133" s="227">
        <v>50926</v>
      </c>
      <c r="I133" s="87"/>
      <c r="J133" s="61"/>
    </row>
    <row r="134" spans="1:10" ht="14.1" customHeight="1" x14ac:dyDescent="0.25">
      <c r="A134" s="26"/>
      <c r="B134" s="52"/>
      <c r="C134" s="231" t="s">
        <v>63</v>
      </c>
      <c r="D134" s="227">
        <v>3375</v>
      </c>
      <c r="E134" s="230" t="s">
        <v>36</v>
      </c>
      <c r="F134" s="227">
        <v>44671</v>
      </c>
      <c r="G134" s="230" t="s">
        <v>66</v>
      </c>
      <c r="H134" s="227">
        <v>9506</v>
      </c>
      <c r="I134" s="87"/>
      <c r="J134" s="61"/>
    </row>
    <row r="135" spans="1:10" ht="14.1" customHeight="1" thickBot="1" x14ac:dyDescent="0.3">
      <c r="A135" s="26"/>
      <c r="B135" s="20"/>
      <c r="C135" s="232"/>
      <c r="D135" s="233"/>
      <c r="E135" s="233" t="s">
        <v>98</v>
      </c>
      <c r="F135" s="227">
        <v>3718</v>
      </c>
      <c r="G135" s="226"/>
      <c r="H135" s="232"/>
      <c r="I135" s="87"/>
      <c r="J135" s="61"/>
    </row>
    <row r="136" spans="1:10" ht="12" customHeight="1" thickBot="1" x14ac:dyDescent="0.3">
      <c r="A136" s="26"/>
      <c r="B136" s="52"/>
      <c r="C136" s="234" t="s">
        <v>29</v>
      </c>
      <c r="D136" s="235">
        <f>D132+D133+D134</f>
        <v>197779</v>
      </c>
      <c r="E136" s="236" t="s">
        <v>6</v>
      </c>
      <c r="F136" s="235">
        <f>F132+F133+F134+F135</f>
        <v>182404</v>
      </c>
      <c r="G136" s="237" t="s">
        <v>5</v>
      </c>
      <c r="H136" s="238">
        <f>H132+H133+H134</f>
        <v>67901</v>
      </c>
      <c r="I136" s="87"/>
      <c r="J136" s="61"/>
    </row>
    <row r="137" spans="1:10" ht="12" customHeight="1" x14ac:dyDescent="0.25">
      <c r="A137" s="8"/>
      <c r="B137" s="55"/>
      <c r="C137" s="239" t="s">
        <v>117</v>
      </c>
      <c r="D137" s="99"/>
      <c r="E137" s="99"/>
      <c r="F137" s="99"/>
      <c r="G137" s="56"/>
      <c r="H137" s="56"/>
      <c r="I137" s="56"/>
      <c r="J137" s="57"/>
    </row>
    <row r="138" spans="1:10" ht="17.100000000000001" customHeight="1" thickBot="1" x14ac:dyDescent="0.3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3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3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47</v>
      </c>
      <c r="G140" s="108" t="str">
        <f>G22</f>
        <v>FANGST T.O.M UKE 47</v>
      </c>
      <c r="H140" s="108" t="str">
        <f>H22</f>
        <v>RESTKVOTER UKE 47</v>
      </c>
      <c r="I140" s="108" t="str">
        <f>I22</f>
        <v>FANGST T.O.M. UKE 47 2020</v>
      </c>
      <c r="J140" s="49"/>
    </row>
    <row r="141" spans="1:10" ht="14.1" customHeight="1" x14ac:dyDescent="0.25">
      <c r="A141" s="26"/>
      <c r="B141" s="52"/>
      <c r="C141" s="143" t="s">
        <v>62</v>
      </c>
      <c r="D141" s="181">
        <f t="shared" ref="D141:I141" si="11">D142+D143+D144</f>
        <v>66578</v>
      </c>
      <c r="E141" s="199">
        <f t="shared" si="11"/>
        <v>60630</v>
      </c>
      <c r="F141" s="200">
        <f t="shared" si="11"/>
        <v>1.8873</v>
      </c>
      <c r="G141" s="200">
        <f t="shared" si="11"/>
        <v>56995.917020000001</v>
      </c>
      <c r="H141" s="200">
        <f t="shared" si="11"/>
        <v>3634.0829799999974</v>
      </c>
      <c r="I141" s="200">
        <f t="shared" si="11"/>
        <v>51229.284920000006</v>
      </c>
      <c r="J141" s="61"/>
    </row>
    <row r="142" spans="1:10" ht="14.1" customHeight="1" x14ac:dyDescent="0.25">
      <c r="A142" s="26"/>
      <c r="B142" s="52"/>
      <c r="C142" s="144" t="s">
        <v>10</v>
      </c>
      <c r="D142" s="182">
        <v>53262</v>
      </c>
      <c r="E142" s="201">
        <v>48491</v>
      </c>
      <c r="F142" s="202">
        <v>1.8873</v>
      </c>
      <c r="G142" s="202">
        <v>49516.687400000003</v>
      </c>
      <c r="H142" s="202">
        <f>E142-G142</f>
        <v>-1025.6874000000025</v>
      </c>
      <c r="I142" s="202">
        <v>43378.291960000002</v>
      </c>
      <c r="J142" s="61"/>
    </row>
    <row r="143" spans="1:10" ht="15" x14ac:dyDescent="0.25">
      <c r="A143" s="26"/>
      <c r="B143" s="52"/>
      <c r="C143" s="144" t="s">
        <v>9</v>
      </c>
      <c r="D143" s="182">
        <v>12816</v>
      </c>
      <c r="E143" s="201">
        <v>11639</v>
      </c>
      <c r="F143" s="202"/>
      <c r="G143" s="202">
        <v>7479.2296200000001</v>
      </c>
      <c r="H143" s="202">
        <f>E143-G143</f>
        <v>4159.7703799999999</v>
      </c>
      <c r="I143" s="202">
        <v>7850.9929599999996</v>
      </c>
      <c r="J143" s="61"/>
    </row>
    <row r="144" spans="1:10" ht="13.5" customHeight="1" thickBot="1" x14ac:dyDescent="0.3">
      <c r="A144" s="26"/>
      <c r="B144" s="52"/>
      <c r="C144" s="145" t="s">
        <v>37</v>
      </c>
      <c r="D144" s="240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3">
      <c r="A145" s="36"/>
      <c r="B145" s="37"/>
      <c r="C145" s="146" t="s">
        <v>90</v>
      </c>
      <c r="D145" s="241">
        <v>44985</v>
      </c>
      <c r="E145" s="205">
        <v>44112</v>
      </c>
      <c r="F145" s="206">
        <v>8.1189999999999998</v>
      </c>
      <c r="G145" s="206">
        <v>38212.213799999998</v>
      </c>
      <c r="H145" s="206">
        <f>E145-G145</f>
        <v>5899.7862000000023</v>
      </c>
      <c r="I145" s="206">
        <v>25733.187269999999</v>
      </c>
      <c r="J145" s="35"/>
    </row>
    <row r="146" spans="1:10" ht="15.75" customHeight="1" thickBot="1" x14ac:dyDescent="0.3">
      <c r="A146" s="26"/>
      <c r="B146" s="52"/>
      <c r="C146" s="147" t="s">
        <v>15</v>
      </c>
      <c r="D146" s="187">
        <f t="shared" ref="D146:I146" si="12">D147+D152+D155</f>
        <v>69702</v>
      </c>
      <c r="E146" s="207">
        <f t="shared" si="12"/>
        <v>66308</v>
      </c>
      <c r="F146" s="208">
        <f t="shared" si="12"/>
        <v>1139.56574</v>
      </c>
      <c r="G146" s="208">
        <f t="shared" si="12"/>
        <v>59750.64360000001</v>
      </c>
      <c r="H146" s="208">
        <f t="shared" si="12"/>
        <v>6557.3563999999978</v>
      </c>
      <c r="I146" s="208">
        <f t="shared" si="12"/>
        <v>62317.218099999998</v>
      </c>
      <c r="J146" s="53"/>
    </row>
    <row r="147" spans="1:10" ht="14.1" customHeight="1" x14ac:dyDescent="0.25">
      <c r="A147" s="26"/>
      <c r="B147" s="50"/>
      <c r="C147" s="148" t="s">
        <v>91</v>
      </c>
      <c r="D147" s="243">
        <f>D148+D149+D150+D151</f>
        <v>52607</v>
      </c>
      <c r="E147" s="209">
        <f>E148+E149+E150+E151</f>
        <v>50177</v>
      </c>
      <c r="F147" s="210">
        <f>F148+F149+F150+F151</f>
        <v>1005.77152</v>
      </c>
      <c r="G147" s="210">
        <f>G148+G149+G151+G150</f>
        <v>45719.356150000007</v>
      </c>
      <c r="H147" s="210">
        <f>H148+H149+H150+H151</f>
        <v>4457.6438499999986</v>
      </c>
      <c r="I147" s="210">
        <f>I148+I149+I150+I151</f>
        <v>48060.912810000002</v>
      </c>
      <c r="J147" s="49"/>
    </row>
    <row r="148" spans="1:10" ht="14.1" customHeight="1" x14ac:dyDescent="0.25">
      <c r="A148" s="10"/>
      <c r="B148" s="22"/>
      <c r="C148" s="149" t="s">
        <v>20</v>
      </c>
      <c r="D148" s="185">
        <v>13929</v>
      </c>
      <c r="E148" s="211">
        <v>14807</v>
      </c>
      <c r="F148" s="193">
        <v>268.44060000000002</v>
      </c>
      <c r="G148" s="193">
        <v>10233.2124</v>
      </c>
      <c r="H148" s="193">
        <f>E148-G148</f>
        <v>4573.7875999999997</v>
      </c>
      <c r="I148" s="193">
        <v>10246.746220000001</v>
      </c>
      <c r="J148" s="298"/>
    </row>
    <row r="149" spans="1:10" ht="14.1" customHeight="1" x14ac:dyDescent="0.25">
      <c r="A149" s="10"/>
      <c r="B149" s="63"/>
      <c r="C149" s="149" t="s">
        <v>21</v>
      </c>
      <c r="D149" s="185">
        <v>13980</v>
      </c>
      <c r="E149" s="211">
        <v>12372</v>
      </c>
      <c r="F149" s="193">
        <v>324.69308000000001</v>
      </c>
      <c r="G149" s="193">
        <v>13899.487160000001</v>
      </c>
      <c r="H149" s="193">
        <f>E149-G149</f>
        <v>-1527.4871600000006</v>
      </c>
      <c r="I149" s="193">
        <v>11701.20866</v>
      </c>
      <c r="J149" s="48"/>
    </row>
    <row r="150" spans="1:10" ht="14.1" customHeight="1" x14ac:dyDescent="0.25">
      <c r="A150" s="10"/>
      <c r="B150" s="63"/>
      <c r="C150" s="149" t="s">
        <v>22</v>
      </c>
      <c r="D150" s="185">
        <v>13595</v>
      </c>
      <c r="E150" s="211">
        <v>12174</v>
      </c>
      <c r="F150" s="193">
        <v>163.44228000000001</v>
      </c>
      <c r="G150" s="193">
        <v>10060.037039999999</v>
      </c>
      <c r="H150" s="193">
        <f>E150-G150</f>
        <v>2113.9629600000007</v>
      </c>
      <c r="I150" s="193">
        <v>15094.883980000001</v>
      </c>
      <c r="J150" s="48"/>
    </row>
    <row r="151" spans="1:10" ht="14.1" customHeight="1" x14ac:dyDescent="0.25">
      <c r="A151" s="10"/>
      <c r="B151" s="63"/>
      <c r="C151" s="149" t="s">
        <v>69</v>
      </c>
      <c r="D151" s="185">
        <v>11103</v>
      </c>
      <c r="E151" s="211">
        <v>10824</v>
      </c>
      <c r="F151" s="193">
        <v>249.19556</v>
      </c>
      <c r="G151" s="193">
        <v>11526.619550000001</v>
      </c>
      <c r="H151" s="193">
        <f>E151-G151</f>
        <v>-702.61955000000125</v>
      </c>
      <c r="I151" s="193">
        <v>11018.07395</v>
      </c>
      <c r="J151" s="48"/>
    </row>
    <row r="152" spans="1:10" ht="14.1" customHeight="1" x14ac:dyDescent="0.25">
      <c r="A152" s="11"/>
      <c r="B152" s="62"/>
      <c r="C152" s="150" t="s">
        <v>16</v>
      </c>
      <c r="D152" s="184">
        <f>D154+D153</f>
        <v>7522</v>
      </c>
      <c r="E152" s="184">
        <f>E154+E153</f>
        <v>6780</v>
      </c>
      <c r="F152" s="212">
        <v>6.7918500000000002</v>
      </c>
      <c r="G152" s="212">
        <v>5902.6474500000004</v>
      </c>
      <c r="H152" s="212">
        <f>H153+H154</f>
        <v>877.35254999999961</v>
      </c>
      <c r="I152" s="212">
        <v>6400.3503899999996</v>
      </c>
      <c r="J152" s="299"/>
    </row>
    <row r="153" spans="1:10" ht="14.1" customHeight="1" x14ac:dyDescent="0.25">
      <c r="A153" s="26"/>
      <c r="B153" s="52"/>
      <c r="C153" s="149" t="s">
        <v>38</v>
      </c>
      <c r="D153" s="185">
        <v>7022</v>
      </c>
      <c r="E153" s="211">
        <v>6280</v>
      </c>
      <c r="F153" s="193">
        <v>6.7918500000000002</v>
      </c>
      <c r="G153" s="193">
        <v>5773.6132500000003</v>
      </c>
      <c r="H153" s="193">
        <f>E153-G153</f>
        <v>506.38674999999967</v>
      </c>
      <c r="I153" s="193">
        <v>6251.5476900000003</v>
      </c>
      <c r="J153" s="53"/>
    </row>
    <row r="154" spans="1:10" ht="15" x14ac:dyDescent="0.25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129.03420000000006</v>
      </c>
      <c r="H154" s="193">
        <f t="shared" ref="H154:H160" si="13">E154-G154</f>
        <v>370.96579999999994</v>
      </c>
      <c r="I154" s="193">
        <f>I152-I153</f>
        <v>148.80269999999928</v>
      </c>
      <c r="J154" s="300"/>
    </row>
    <row r="155" spans="1:10" ht="15.75" thickBot="1" x14ac:dyDescent="0.3">
      <c r="A155" s="51"/>
      <c r="B155" s="52"/>
      <c r="C155" s="151" t="s">
        <v>66</v>
      </c>
      <c r="D155" s="197">
        <v>9573</v>
      </c>
      <c r="E155" s="213">
        <v>9351</v>
      </c>
      <c r="F155" s="214">
        <v>127.00237</v>
      </c>
      <c r="G155" s="214">
        <v>8128.64</v>
      </c>
      <c r="H155" s="214">
        <f t="shared" si="13"/>
        <v>1222.3599999999997</v>
      </c>
      <c r="I155" s="214">
        <v>7855.9548999999997</v>
      </c>
      <c r="J155" s="53"/>
    </row>
    <row r="156" spans="1:10" ht="15.75" thickBot="1" x14ac:dyDescent="0.3">
      <c r="A156" s="51"/>
      <c r="B156" s="52"/>
      <c r="C156" s="147" t="s">
        <v>11</v>
      </c>
      <c r="D156" s="187">
        <v>144</v>
      </c>
      <c r="E156" s="207">
        <v>144</v>
      </c>
      <c r="F156" s="195">
        <v>1.2149999999999999E-2</v>
      </c>
      <c r="G156" s="195">
        <v>22.06071</v>
      </c>
      <c r="H156" s="195">
        <f t="shared" si="13"/>
        <v>121.93929</v>
      </c>
      <c r="I156" s="195">
        <v>15.95688</v>
      </c>
      <c r="J156" s="53"/>
    </row>
    <row r="157" spans="1:10" ht="15.75" thickBot="1" x14ac:dyDescent="0.3">
      <c r="A157" s="51"/>
      <c r="B157" s="52"/>
      <c r="C157" s="152" t="s">
        <v>40</v>
      </c>
      <c r="D157" s="186">
        <v>250</v>
      </c>
      <c r="E157" s="215">
        <v>250</v>
      </c>
      <c r="F157" s="216"/>
      <c r="G157" s="216">
        <v>252.60900000000001</v>
      </c>
      <c r="H157" s="216">
        <f t="shared" si="13"/>
        <v>-2.6090000000000089</v>
      </c>
      <c r="I157" s="216">
        <v>267.49579999999997</v>
      </c>
      <c r="J157" s="53"/>
    </row>
    <row r="158" spans="1:10" ht="18" thickBot="1" x14ac:dyDescent="0.3">
      <c r="A158" s="51"/>
      <c r="B158" s="52"/>
      <c r="C158" s="152" t="s">
        <v>92</v>
      </c>
      <c r="D158" s="187">
        <v>2000</v>
      </c>
      <c r="E158" s="207">
        <v>2000</v>
      </c>
      <c r="F158" s="195">
        <v>3.4346700000000001</v>
      </c>
      <c r="G158" s="195">
        <v>2000</v>
      </c>
      <c r="H158" s="195">
        <f t="shared" si="13"/>
        <v>0</v>
      </c>
      <c r="I158" s="195">
        <v>2000</v>
      </c>
      <c r="J158" s="61"/>
    </row>
    <row r="159" spans="1:10" ht="15.75" thickBot="1" x14ac:dyDescent="0.3">
      <c r="A159" s="51"/>
      <c r="B159" s="52"/>
      <c r="C159" s="128" t="s">
        <v>119</v>
      </c>
      <c r="D159" s="187">
        <v>300</v>
      </c>
      <c r="E159" s="217">
        <v>300</v>
      </c>
      <c r="F159" s="218"/>
      <c r="G159" s="218">
        <v>184.01580000000001</v>
      </c>
      <c r="H159" s="218">
        <f t="shared" si="13"/>
        <v>115.98419999999999</v>
      </c>
      <c r="I159" s="218"/>
      <c r="J159" s="53"/>
    </row>
    <row r="160" spans="1:10" ht="18" thickBot="1" x14ac:dyDescent="0.3">
      <c r="A160" s="51"/>
      <c r="B160" s="52"/>
      <c r="C160" s="128" t="s">
        <v>85</v>
      </c>
      <c r="D160" s="222"/>
      <c r="E160" s="217"/>
      <c r="F160" s="218">
        <v>2</v>
      </c>
      <c r="G160" s="218">
        <v>1401.9158900000039</v>
      </c>
      <c r="H160" s="218">
        <f t="shared" si="13"/>
        <v>-1401.9158900000039</v>
      </c>
      <c r="I160" s="218">
        <v>1439.419409999944</v>
      </c>
      <c r="J160" s="53"/>
    </row>
    <row r="161" spans="1:10" ht="0" hidden="1" customHeight="1" x14ac:dyDescent="0.25"/>
    <row r="162" spans="1:10" ht="14.25" customHeight="1" thickBot="1" x14ac:dyDescent="0.3">
      <c r="A162" s="2"/>
      <c r="B162" s="50"/>
      <c r="C162" s="15" t="s">
        <v>7</v>
      </c>
      <c r="D162" s="188">
        <f t="shared" ref="D162:I162" si="14">D141+D145+D146+D156+D157+D158+D159+D160</f>
        <v>183959</v>
      </c>
      <c r="E162" s="188">
        <f t="shared" si="14"/>
        <v>173744</v>
      </c>
      <c r="F162" s="188">
        <f>F141+F145+F146+F156+F157+F158+F159+F160</f>
        <v>1155.0188600000001</v>
      </c>
      <c r="G162" s="188">
        <f>G141+G145+G146+G156+G157+G158+G159+G160</f>
        <v>158819.37581999999</v>
      </c>
      <c r="H162" s="188">
        <f t="shared" si="14"/>
        <v>14924.624179999995</v>
      </c>
      <c r="I162" s="188">
        <f t="shared" si="14"/>
        <v>143002.56237999996</v>
      </c>
      <c r="J162" s="301"/>
    </row>
    <row r="163" spans="1:10" ht="14.25" customHeight="1" x14ac:dyDescent="0.25">
      <c r="A163" s="2"/>
      <c r="B163" s="50"/>
      <c r="C163" s="242" t="s">
        <v>99</v>
      </c>
      <c r="D163" s="17"/>
      <c r="E163" s="17"/>
      <c r="F163" s="17"/>
      <c r="G163" s="17"/>
      <c r="H163" s="103"/>
      <c r="I163" s="103"/>
      <c r="J163" s="301"/>
    </row>
    <row r="164" spans="1:10" ht="14.25" customHeight="1" x14ac:dyDescent="0.25">
      <c r="A164" s="1"/>
      <c r="B164" s="50"/>
      <c r="C164" s="239" t="s">
        <v>100</v>
      </c>
      <c r="D164" s="17"/>
      <c r="E164" s="17"/>
      <c r="F164" s="17"/>
      <c r="G164" s="17"/>
      <c r="H164" s="103"/>
      <c r="I164" s="2"/>
      <c r="J164" s="49"/>
    </row>
    <row r="165" spans="1:10" ht="14.25" customHeight="1" x14ac:dyDescent="0.25">
      <c r="A165" s="1"/>
      <c r="B165" s="50"/>
      <c r="C165" s="116" t="s">
        <v>136</v>
      </c>
      <c r="D165" s="17"/>
      <c r="E165" s="17"/>
      <c r="F165" s="17"/>
      <c r="G165" s="17"/>
      <c r="H165" s="103"/>
      <c r="I165" s="2"/>
      <c r="J165" s="49"/>
    </row>
    <row r="166" spans="1:10" ht="14.25" customHeight="1" x14ac:dyDescent="0.25">
      <c r="A166" s="1"/>
      <c r="B166" s="50"/>
      <c r="C166" s="378" t="s">
        <v>137</v>
      </c>
      <c r="D166" s="17"/>
      <c r="E166" s="17"/>
      <c r="F166" s="17"/>
      <c r="G166" s="17"/>
      <c r="H166" s="103"/>
      <c r="I166" s="103"/>
      <c r="J166" s="49"/>
    </row>
    <row r="167" spans="1:10" ht="15.75" x14ac:dyDescent="0.25">
      <c r="A167" s="1"/>
      <c r="B167" s="50"/>
      <c r="C167" s="116" t="s">
        <v>93</v>
      </c>
      <c r="D167" s="17"/>
      <c r="E167" s="17"/>
      <c r="F167" s="17"/>
      <c r="G167" s="17"/>
      <c r="H167" s="103"/>
      <c r="I167" s="103"/>
      <c r="J167" s="49"/>
    </row>
    <row r="168" spans="1:10" ht="15.75" x14ac:dyDescent="0.25">
      <c r="A168" s="1"/>
      <c r="B168" s="50"/>
      <c r="C168" s="56" t="s">
        <v>115</v>
      </c>
      <c r="D168" s="17"/>
      <c r="E168" s="17"/>
      <c r="F168" s="17"/>
      <c r="G168" s="17"/>
      <c r="H168" s="103"/>
      <c r="I168" s="103"/>
      <c r="J168" s="49"/>
    </row>
    <row r="169" spans="1:10" ht="12" customHeight="1" thickBot="1" x14ac:dyDescent="0.3">
      <c r="A169" s="26"/>
      <c r="B169" s="84"/>
      <c r="C169" s="85"/>
      <c r="D169" s="120"/>
      <c r="E169" s="120"/>
      <c r="F169" s="23"/>
      <c r="G169" s="23"/>
      <c r="H169" s="85"/>
      <c r="I169" s="85"/>
      <c r="J169" s="86"/>
    </row>
    <row r="170" spans="1:10" ht="12" customHeight="1" thickTop="1" x14ac:dyDescent="0.25">
      <c r="A170" s="26"/>
      <c r="B170" s="4"/>
      <c r="C170" s="12"/>
      <c r="D170" s="13"/>
      <c r="E170" s="13"/>
      <c r="F170" s="13"/>
      <c r="G170" s="13"/>
      <c r="H170" s="4"/>
      <c r="I170" s="4"/>
      <c r="J170" s="51"/>
    </row>
    <row r="171" spans="1:10" ht="12" customHeight="1" x14ac:dyDescent="0.25">
      <c r="A171" s="26"/>
      <c r="B171" s="51"/>
      <c r="C171" s="69"/>
      <c r="D171" s="70"/>
      <c r="E171" s="70"/>
      <c r="F171" s="70"/>
      <c r="G171" s="70"/>
      <c r="H171" s="51"/>
      <c r="I171" s="51"/>
      <c r="J171" s="51"/>
    </row>
    <row r="172" spans="1:10" ht="12" customHeight="1" x14ac:dyDescent="0.25">
      <c r="A172" s="26"/>
      <c r="B172" s="51"/>
      <c r="C172" s="69"/>
      <c r="D172" s="70"/>
      <c r="E172" s="70"/>
      <c r="F172" s="70"/>
      <c r="G172" s="70"/>
      <c r="H172" s="51"/>
      <c r="I172" s="51"/>
      <c r="J172" s="51"/>
    </row>
    <row r="173" spans="1:10" ht="20.25" customHeight="1" x14ac:dyDescent="0.25">
      <c r="A173" s="26"/>
      <c r="B173" s="4"/>
      <c r="C173" s="12"/>
      <c r="D173" s="13"/>
      <c r="E173" s="13"/>
      <c r="F173" s="13"/>
      <c r="G173" s="13"/>
      <c r="H173" s="4"/>
      <c r="I173" s="4"/>
      <c r="J173" s="51"/>
    </row>
    <row r="174" spans="1:10" ht="21.75" customHeight="1" x14ac:dyDescent="0.25">
      <c r="A174" s="26"/>
      <c r="B174" s="6"/>
      <c r="C174" s="286" t="s">
        <v>28</v>
      </c>
      <c r="D174" s="6"/>
      <c r="E174" s="6"/>
      <c r="F174" s="6"/>
      <c r="G174" s="6"/>
      <c r="H174" s="6"/>
      <c r="I174" s="6"/>
      <c r="J174" s="6"/>
    </row>
    <row r="175" spans="1:10" ht="6" customHeight="1" thickBot="1" x14ac:dyDescent="0.3">
      <c r="A175" s="26"/>
      <c r="B175" s="6"/>
      <c r="C175" s="286"/>
      <c r="D175" s="6"/>
      <c r="E175" s="6"/>
      <c r="F175" s="6"/>
      <c r="G175" s="6"/>
      <c r="H175" s="6"/>
      <c r="I175" s="6"/>
      <c r="J175" s="6"/>
    </row>
    <row r="176" spans="1:10" ht="12" customHeight="1" thickTop="1" thickBot="1" x14ac:dyDescent="0.3">
      <c r="A176" s="51"/>
      <c r="B176" s="272"/>
      <c r="C176" s="273"/>
      <c r="D176" s="273"/>
      <c r="E176" s="273"/>
      <c r="F176" s="273"/>
      <c r="G176" s="273"/>
      <c r="H176" s="273"/>
      <c r="I176" s="273"/>
      <c r="J176" s="274"/>
    </row>
    <row r="177" spans="1:10" ht="14.1" customHeight="1" thickBot="1" x14ac:dyDescent="0.3">
      <c r="A177" s="51"/>
      <c r="B177" s="52"/>
      <c r="C177" s="398" t="s">
        <v>1</v>
      </c>
      <c r="D177" s="399"/>
      <c r="E177" s="71"/>
      <c r="F177" s="71"/>
      <c r="G177" s="71"/>
      <c r="H177" s="51"/>
      <c r="I177" s="51"/>
      <c r="J177" s="53"/>
    </row>
    <row r="178" spans="1:10" ht="14.1" customHeight="1" thickBot="1" x14ac:dyDescent="0.3">
      <c r="A178" s="51"/>
      <c r="B178" s="52"/>
      <c r="C178" s="72" t="s">
        <v>25</v>
      </c>
      <c r="D178" s="225">
        <v>13755</v>
      </c>
      <c r="E178" s="71"/>
      <c r="F178" s="71"/>
      <c r="G178" s="71"/>
      <c r="H178" s="51"/>
      <c r="I178" s="51"/>
      <c r="J178" s="53"/>
    </row>
    <row r="179" spans="1:10" ht="14.1" customHeight="1" thickBot="1" x14ac:dyDescent="0.3">
      <c r="A179" s="51"/>
      <c r="B179" s="52"/>
      <c r="C179" s="72" t="s">
        <v>2</v>
      </c>
      <c r="D179" s="225">
        <v>12225</v>
      </c>
      <c r="E179" s="71"/>
      <c r="F179" s="71"/>
      <c r="G179" s="107"/>
      <c r="H179" s="51"/>
      <c r="I179" s="51"/>
      <c r="J179" s="53"/>
    </row>
    <row r="180" spans="1:10" ht="14.1" customHeight="1" thickBot="1" x14ac:dyDescent="0.3">
      <c r="A180" s="51"/>
      <c r="B180" s="52"/>
      <c r="C180" s="72" t="s">
        <v>26</v>
      </c>
      <c r="D180" s="225">
        <v>1020</v>
      </c>
      <c r="E180" s="71"/>
      <c r="F180" s="71"/>
      <c r="G180" s="71"/>
      <c r="H180" s="51"/>
      <c r="I180" s="51"/>
      <c r="J180" s="53"/>
    </row>
    <row r="181" spans="1:10" ht="14.1" customHeight="1" thickBot="1" x14ac:dyDescent="0.3">
      <c r="A181" s="51"/>
      <c r="B181" s="52"/>
      <c r="C181" s="72" t="s">
        <v>29</v>
      </c>
      <c r="D181" s="225">
        <f>SUM(D178:D180)</f>
        <v>27000</v>
      </c>
      <c r="E181" s="71"/>
      <c r="F181" s="71"/>
      <c r="G181" s="71"/>
      <c r="H181" s="51"/>
      <c r="I181" s="51"/>
      <c r="J181" s="53"/>
    </row>
    <row r="182" spans="1:10" ht="14.1" customHeight="1" x14ac:dyDescent="0.25">
      <c r="A182" s="51"/>
      <c r="B182" s="52"/>
      <c r="C182" s="91"/>
      <c r="D182" s="257"/>
      <c r="E182" s="71"/>
      <c r="F182" s="71"/>
      <c r="G182" s="71"/>
      <c r="H182" s="51"/>
      <c r="I182" s="51"/>
      <c r="J182" s="53"/>
    </row>
    <row r="183" spans="1:10" ht="3.75" customHeight="1" thickBot="1" x14ac:dyDescent="0.3">
      <c r="A183" s="51"/>
      <c r="B183" s="58"/>
      <c r="C183" s="134"/>
      <c r="D183" s="134"/>
      <c r="E183" s="73"/>
      <c r="F183" s="73"/>
      <c r="G183" s="73"/>
      <c r="H183" s="59"/>
      <c r="I183" s="59"/>
      <c r="J183" s="60"/>
    </row>
    <row r="184" spans="1:10" ht="24.75" customHeight="1" x14ac:dyDescent="0.25">
      <c r="A184" s="51"/>
      <c r="B184" s="52"/>
      <c r="C184" s="24" t="s">
        <v>125</v>
      </c>
      <c r="D184" s="154"/>
      <c r="E184" s="70"/>
      <c r="F184" s="70"/>
      <c r="G184" s="70"/>
      <c r="H184" s="51"/>
      <c r="I184" s="51"/>
      <c r="J184" s="53"/>
    </row>
    <row r="185" spans="1:10" ht="15.75" customHeight="1" thickBot="1" x14ac:dyDescent="0.3">
      <c r="A185" s="51"/>
      <c r="B185" s="303"/>
      <c r="C185" s="119"/>
      <c r="D185" s="119"/>
      <c r="E185" s="119"/>
      <c r="F185" s="119"/>
      <c r="G185" s="119"/>
      <c r="H185" s="119"/>
      <c r="I185" s="119"/>
      <c r="J185" s="304"/>
    </row>
    <row r="186" spans="1:10" ht="61.5" customHeight="1" thickBot="1" x14ac:dyDescent="0.3">
      <c r="A186" s="2"/>
      <c r="B186" s="74"/>
      <c r="C186" s="108" t="s">
        <v>17</v>
      </c>
      <c r="D186" s="169" t="s">
        <v>18</v>
      </c>
      <c r="E186" s="108" t="str">
        <f>F22</f>
        <v>FANGST UKE 47</v>
      </c>
      <c r="F186" s="108" t="str">
        <f>G22</f>
        <v>FANGST T.O.M UKE 47</v>
      </c>
      <c r="G186" s="168" t="str">
        <f>H22</f>
        <v>RESTKVOTER UKE 47</v>
      </c>
      <c r="H186" s="108" t="str">
        <f>I22</f>
        <v>FANGST T.O.M. UKE 47 2020</v>
      </c>
      <c r="I186" s="75"/>
      <c r="J186" s="76"/>
    </row>
    <row r="187" spans="1:10" ht="14.1" customHeight="1" x14ac:dyDescent="0.25">
      <c r="A187" s="51"/>
      <c r="B187" s="77"/>
      <c r="C187" s="161" t="s">
        <v>30</v>
      </c>
      <c r="D187" s="400">
        <v>5394</v>
      </c>
      <c r="E187" s="189">
        <v>1.7646200000000001</v>
      </c>
      <c r="F187" s="189">
        <v>2120.8009400000001</v>
      </c>
      <c r="G187" s="405">
        <f>D187-F187-F188</f>
        <v>1212.2223399999998</v>
      </c>
      <c r="H187" s="189">
        <v>2252.6229800000001</v>
      </c>
      <c r="I187" s="91"/>
      <c r="J187" s="305"/>
    </row>
    <row r="188" spans="1:10" ht="14.1" customHeight="1" x14ac:dyDescent="0.25">
      <c r="A188" s="51"/>
      <c r="B188" s="77"/>
      <c r="C188" s="78" t="s">
        <v>27</v>
      </c>
      <c r="D188" s="411"/>
      <c r="E188" s="190">
        <v>5.51694</v>
      </c>
      <c r="F188" s="190">
        <v>2060.9767200000001</v>
      </c>
      <c r="G188" s="419"/>
      <c r="H188" s="190">
        <v>2089.57683</v>
      </c>
      <c r="I188" s="91"/>
      <c r="J188" s="305"/>
    </row>
    <row r="189" spans="1:10" ht="15.6" customHeight="1" thickBot="1" x14ac:dyDescent="0.3">
      <c r="A189" s="51"/>
      <c r="B189" s="77"/>
      <c r="C189" s="79" t="s">
        <v>64</v>
      </c>
      <c r="D189" s="178">
        <v>200</v>
      </c>
      <c r="E189" s="191">
        <v>0.18718000000000001</v>
      </c>
      <c r="F189" s="191">
        <v>109.87761999999999</v>
      </c>
      <c r="G189" s="191">
        <f>D189-F189</f>
        <v>90.122380000000007</v>
      </c>
      <c r="H189" s="191">
        <v>109.53822</v>
      </c>
      <c r="I189" s="91"/>
      <c r="J189" s="305"/>
    </row>
    <row r="190" spans="1:10" ht="14.1" customHeight="1" x14ac:dyDescent="0.25">
      <c r="A190" s="38"/>
      <c r="B190" s="92"/>
      <c r="C190" s="80" t="s">
        <v>55</v>
      </c>
      <c r="D190" s="276">
        <v>8090</v>
      </c>
      <c r="E190" s="192">
        <f>E191+E192+E193</f>
        <v>24.057189999999999</v>
      </c>
      <c r="F190" s="192">
        <f>F191+F192+F193</f>
        <v>8255.1473100000003</v>
      </c>
      <c r="G190" s="192">
        <f>D190-F190</f>
        <v>-165.14731000000029</v>
      </c>
      <c r="H190" s="192">
        <f>H191+H192+H193</f>
        <v>7894.2631299999994</v>
      </c>
      <c r="I190" s="93"/>
      <c r="J190" s="306"/>
    </row>
    <row r="191" spans="1:10" ht="14.1" customHeight="1" x14ac:dyDescent="0.25">
      <c r="A191" s="69"/>
      <c r="B191" s="81"/>
      <c r="C191" s="82" t="s">
        <v>31</v>
      </c>
      <c r="D191" s="176"/>
      <c r="E191" s="193">
        <v>1.8341000000000001</v>
      </c>
      <c r="F191" s="193">
        <v>4087.57692</v>
      </c>
      <c r="G191" s="193"/>
      <c r="H191" s="193">
        <v>3804.1532999999999</v>
      </c>
      <c r="I191" s="106"/>
      <c r="J191" s="14"/>
    </row>
    <row r="192" spans="1:10" ht="14.1" customHeight="1" x14ac:dyDescent="0.25">
      <c r="A192" s="69"/>
      <c r="B192" s="81"/>
      <c r="C192" s="82" t="s">
        <v>32</v>
      </c>
      <c r="D192" s="176"/>
      <c r="E192" s="193">
        <v>16.399290000000001</v>
      </c>
      <c r="F192" s="193">
        <v>2588.9785900000002</v>
      </c>
      <c r="G192" s="193"/>
      <c r="H192" s="193">
        <v>2526.9957599999998</v>
      </c>
      <c r="I192" s="106"/>
      <c r="J192" s="307"/>
    </row>
    <row r="193" spans="1:10" ht="14.1" customHeight="1" thickBot="1" x14ac:dyDescent="0.3">
      <c r="A193" s="69"/>
      <c r="B193" s="81"/>
      <c r="C193" s="129" t="s">
        <v>33</v>
      </c>
      <c r="D193" s="177"/>
      <c r="E193" s="194">
        <v>5.8238000000000003</v>
      </c>
      <c r="F193" s="194">
        <v>1578.5917999999999</v>
      </c>
      <c r="G193" s="194"/>
      <c r="H193" s="194">
        <v>1563.1140700000001</v>
      </c>
      <c r="I193" s="106"/>
      <c r="J193" s="307"/>
    </row>
    <row r="194" spans="1:10" ht="14.1" customHeight="1" thickBot="1" x14ac:dyDescent="0.3">
      <c r="A194" s="51"/>
      <c r="B194" s="52"/>
      <c r="C194" s="83" t="s">
        <v>34</v>
      </c>
      <c r="D194" s="179">
        <v>71</v>
      </c>
      <c r="E194" s="195"/>
      <c r="F194" s="195">
        <v>0.62919999999999998</v>
      </c>
      <c r="G194" s="195">
        <f>D194-F194</f>
        <v>70.370800000000003</v>
      </c>
      <c r="H194" s="195">
        <v>9.1520000000000004E-2</v>
      </c>
      <c r="I194" s="87"/>
      <c r="J194" s="61"/>
    </row>
    <row r="195" spans="1:10" ht="16.5" customHeight="1" thickBot="1" x14ac:dyDescent="0.3">
      <c r="A195" s="51"/>
      <c r="B195" s="52"/>
      <c r="C195" s="163" t="s">
        <v>12</v>
      </c>
      <c r="D195" s="221"/>
      <c r="E195" s="196"/>
      <c r="F195" s="196"/>
      <c r="G195" s="196">
        <v>7.4999999999999997E-3</v>
      </c>
      <c r="H195" s="196">
        <v>7.4999999999999997E-3</v>
      </c>
      <c r="I195" s="87"/>
      <c r="J195" s="61"/>
    </row>
    <row r="196" spans="1:10" ht="19.350000000000001" customHeight="1" thickBot="1" x14ac:dyDescent="0.3">
      <c r="A196" s="2"/>
      <c r="B196" s="50"/>
      <c r="C196" s="109" t="s">
        <v>7</v>
      </c>
      <c r="D196" s="180">
        <f>D187+D189+D190+D194</f>
        <v>13755</v>
      </c>
      <c r="E196" s="180">
        <f>E187+E188+E189+E190+E194+E195</f>
        <v>31.525929999999999</v>
      </c>
      <c r="F196" s="180">
        <f>F187+F188+F189+F190+F194+F195</f>
        <v>12547.431789999999</v>
      </c>
      <c r="G196" s="180">
        <f>D196-F196</f>
        <v>1207.5682100000013</v>
      </c>
      <c r="H196" s="180">
        <f>H187+H188+H189+H190+H194+H195</f>
        <v>12346.100179999999</v>
      </c>
      <c r="I196" s="103"/>
      <c r="J196" s="301"/>
    </row>
    <row r="197" spans="1:10" ht="15.75" customHeight="1" x14ac:dyDescent="0.25">
      <c r="A197" s="51"/>
      <c r="B197" s="303"/>
      <c r="C197" s="410" t="s">
        <v>97</v>
      </c>
      <c r="D197" s="410"/>
      <c r="E197" s="410"/>
      <c r="F197" s="410"/>
      <c r="G197" s="410"/>
      <c r="H197" s="119"/>
      <c r="I197" s="119"/>
      <c r="J197" s="304"/>
    </row>
    <row r="198" spans="1:10" ht="12" customHeight="1" thickBot="1" x14ac:dyDescent="0.3">
      <c r="A198" s="2"/>
      <c r="B198" s="88"/>
      <c r="C198" s="85"/>
      <c r="D198" s="85"/>
      <c r="E198" s="85"/>
      <c r="F198" s="85"/>
      <c r="G198" s="85"/>
      <c r="H198" s="105"/>
      <c r="I198" s="89"/>
      <c r="J198" s="90"/>
    </row>
    <row r="199" spans="1:10" ht="10.5" customHeight="1" thickTop="1" x14ac:dyDescent="0.25">
      <c r="A199" s="113"/>
      <c r="B199" s="51"/>
      <c r="C199" s="69"/>
      <c r="D199" s="70"/>
      <c r="E199" s="70"/>
      <c r="F199" s="70"/>
      <c r="G199" s="70"/>
      <c r="H199" s="51"/>
      <c r="I199" s="51"/>
      <c r="J199" s="51"/>
    </row>
    <row r="200" spans="1:10" ht="10.5" customHeight="1" x14ac:dyDescent="0.25">
      <c r="A200" s="113"/>
      <c r="B200" s="51"/>
      <c r="C200" s="69"/>
      <c r="D200" s="70"/>
      <c r="E200" s="70"/>
      <c r="F200" s="70"/>
      <c r="G200" s="70"/>
      <c r="H200" s="51"/>
      <c r="I200" s="51"/>
      <c r="J200" s="51"/>
    </row>
    <row r="201" spans="1:10" ht="21.75" customHeight="1" x14ac:dyDescent="0.35">
      <c r="A201" s="113"/>
      <c r="B201" s="51"/>
      <c r="C201" s="308" t="s">
        <v>59</v>
      </c>
      <c r="D201" s="70"/>
      <c r="E201" s="70"/>
      <c r="F201" s="70"/>
      <c r="G201" s="70"/>
      <c r="H201" s="51"/>
      <c r="I201" s="51"/>
      <c r="J201" s="51"/>
    </row>
    <row r="202" spans="1:10" ht="21.75" customHeight="1" thickBot="1" x14ac:dyDescent="0.4">
      <c r="A202" s="113"/>
      <c r="B202" s="51"/>
      <c r="C202" s="308"/>
      <c r="D202" s="70"/>
      <c r="E202" s="70"/>
      <c r="F202" s="70"/>
      <c r="G202" s="70"/>
      <c r="H202" s="51"/>
      <c r="I202" s="51"/>
      <c r="J202" s="51"/>
    </row>
    <row r="203" spans="1:10" ht="12" customHeight="1" thickTop="1" thickBot="1" x14ac:dyDescent="0.3">
      <c r="A203" s="113"/>
      <c r="B203" s="122"/>
      <c r="C203" s="123"/>
      <c r="D203" s="124"/>
      <c r="E203" s="124"/>
      <c r="F203" s="124"/>
      <c r="G203" s="124"/>
      <c r="H203" s="125"/>
      <c r="I203" s="125"/>
      <c r="J203" s="126"/>
    </row>
    <row r="204" spans="1:10" ht="15" customHeight="1" thickBot="1" x14ac:dyDescent="0.3">
      <c r="A204" s="113"/>
      <c r="B204" s="52"/>
      <c r="C204" s="398" t="s">
        <v>1</v>
      </c>
      <c r="D204" s="399"/>
      <c r="E204" s="113"/>
      <c r="F204" s="113"/>
      <c r="G204" s="70"/>
      <c r="H204" s="51"/>
      <c r="I204" s="51"/>
      <c r="J204" s="53"/>
    </row>
    <row r="205" spans="1:10" ht="15" customHeight="1" x14ac:dyDescent="0.25">
      <c r="A205" s="113"/>
      <c r="B205" s="52"/>
      <c r="C205" s="246" t="s">
        <v>104</v>
      </c>
      <c r="D205" s="247">
        <v>44534</v>
      </c>
      <c r="E205" s="153"/>
      <c r="F205" s="113"/>
      <c r="G205" s="70"/>
      <c r="H205" s="51"/>
      <c r="I205" s="51"/>
      <c r="J205" s="53"/>
    </row>
    <row r="206" spans="1:10" ht="15" customHeight="1" x14ac:dyDescent="0.25">
      <c r="A206" s="113"/>
      <c r="B206" s="52"/>
      <c r="C206" s="248" t="s">
        <v>105</v>
      </c>
      <c r="D206" s="249">
        <v>15008</v>
      </c>
      <c r="E206" s="153"/>
      <c r="F206" s="113"/>
      <c r="G206" s="70"/>
      <c r="H206" s="51"/>
      <c r="I206" s="51"/>
      <c r="J206" s="53"/>
    </row>
    <row r="207" spans="1:10" ht="18" thickBot="1" x14ac:dyDescent="0.3">
      <c r="A207" s="113"/>
      <c r="B207" s="52"/>
      <c r="C207" s="248" t="s">
        <v>106</v>
      </c>
      <c r="D207" s="249">
        <v>6616</v>
      </c>
      <c r="E207" s="153"/>
      <c r="F207" s="113"/>
      <c r="G207" s="70"/>
      <c r="H207" s="51"/>
      <c r="I207" s="51"/>
      <c r="J207" s="53"/>
    </row>
    <row r="208" spans="1:10" ht="11.25" customHeight="1" thickBot="1" x14ac:dyDescent="0.3">
      <c r="A208" s="113"/>
      <c r="B208" s="52"/>
      <c r="C208" s="250" t="s">
        <v>29</v>
      </c>
      <c r="D208" s="251">
        <f>D205+D206+D207</f>
        <v>66158</v>
      </c>
      <c r="E208" s="153"/>
      <c r="F208" s="113"/>
      <c r="G208" s="70"/>
      <c r="H208" s="51"/>
      <c r="I208" s="51"/>
      <c r="J208" s="53"/>
    </row>
    <row r="209" spans="1:10" ht="12" customHeight="1" x14ac:dyDescent="0.25">
      <c r="A209" s="51"/>
      <c r="B209" s="52"/>
      <c r="C209" s="244" t="s">
        <v>102</v>
      </c>
      <c r="D209" s="245"/>
      <c r="E209" s="245"/>
      <c r="F209" s="70"/>
      <c r="G209" s="70"/>
      <c r="H209" s="51"/>
      <c r="I209" s="51"/>
      <c r="J209" s="53"/>
    </row>
    <row r="210" spans="1:10" ht="10.5" customHeight="1" x14ac:dyDescent="0.25">
      <c r="A210" s="51"/>
      <c r="B210" s="52"/>
      <c r="C210" s="244" t="s">
        <v>103</v>
      </c>
      <c r="D210" s="245"/>
      <c r="E210" s="245"/>
      <c r="F210" s="70"/>
      <c r="G210" s="70"/>
      <c r="H210" s="51"/>
      <c r="I210" s="51"/>
      <c r="J210" s="53"/>
    </row>
    <row r="211" spans="1:10" ht="12" customHeight="1" x14ac:dyDescent="0.25">
      <c r="A211" s="51"/>
      <c r="B211" s="52"/>
      <c r="C211" s="244" t="s">
        <v>101</v>
      </c>
      <c r="D211" s="245"/>
      <c r="E211" s="245"/>
      <c r="F211" s="70"/>
      <c r="G211" s="70"/>
      <c r="H211" s="51"/>
      <c r="I211" s="51"/>
      <c r="J211" s="53"/>
    </row>
    <row r="212" spans="1:10" ht="12" customHeight="1" thickBot="1" x14ac:dyDescent="0.3">
      <c r="A212" s="51"/>
      <c r="B212" s="58"/>
      <c r="C212" s="73"/>
      <c r="D212" s="134"/>
      <c r="E212" s="134"/>
      <c r="F212" s="73"/>
      <c r="G212" s="73"/>
      <c r="H212" s="73"/>
      <c r="I212" s="59"/>
      <c r="J212" s="60"/>
    </row>
    <row r="213" spans="1:10" ht="23.25" customHeight="1" x14ac:dyDescent="0.25">
      <c r="A213" s="51"/>
      <c r="B213" s="52"/>
      <c r="C213" s="24" t="s">
        <v>125</v>
      </c>
      <c r="D213" s="70"/>
      <c r="E213" s="70"/>
      <c r="F213" s="70"/>
      <c r="G213" s="51"/>
      <c r="H213" s="51"/>
      <c r="I213" s="51"/>
      <c r="J213" s="53"/>
    </row>
    <row r="214" spans="1:10" ht="15" customHeight="1" thickBot="1" x14ac:dyDescent="0.3">
      <c r="A214" s="51"/>
      <c r="B214" s="52"/>
      <c r="C214" s="56"/>
      <c r="D214" s="70"/>
      <c r="E214" s="70"/>
      <c r="F214" s="70"/>
      <c r="G214" s="70"/>
      <c r="H214" s="51"/>
      <c r="I214" s="51"/>
      <c r="J214" s="53"/>
    </row>
    <row r="215" spans="1:10" ht="48.75" customHeight="1" thickBot="1" x14ac:dyDescent="0.3">
      <c r="A215" s="51"/>
      <c r="B215" s="52"/>
      <c r="C215" s="42" t="s">
        <v>17</v>
      </c>
      <c r="D215" s="219" t="s">
        <v>18</v>
      </c>
      <c r="E215" s="42" t="str">
        <f>F22</f>
        <v>FANGST UKE 47</v>
      </c>
      <c r="F215" s="42" t="str">
        <f>G22</f>
        <v>FANGST T.O.M UKE 47</v>
      </c>
      <c r="G215" s="42" t="str">
        <f>H22</f>
        <v>RESTKVOTER UKE 47</v>
      </c>
      <c r="H215" s="42" t="str">
        <f>I22</f>
        <v>FANGST T.O.M. UKE 47 2020</v>
      </c>
      <c r="I215" s="51"/>
      <c r="J215" s="53"/>
    </row>
    <row r="216" spans="1:10" ht="15" customHeight="1" thickBot="1" x14ac:dyDescent="0.3">
      <c r="A216" s="51"/>
      <c r="B216" s="52"/>
      <c r="C216" s="44" t="s">
        <v>4</v>
      </c>
      <c r="D216" s="265">
        <v>43379</v>
      </c>
      <c r="E216" s="265">
        <v>2.2055500000000001</v>
      </c>
      <c r="F216" s="265">
        <v>43239.649660000003</v>
      </c>
      <c r="G216" s="265">
        <f>D216-F216</f>
        <v>139.35033999999723</v>
      </c>
      <c r="H216" s="265">
        <v>31192.158800000001</v>
      </c>
      <c r="I216" s="21"/>
      <c r="J216" s="53"/>
    </row>
    <row r="217" spans="1:10" ht="15" customHeight="1" thickBot="1" x14ac:dyDescent="0.3">
      <c r="A217" s="51"/>
      <c r="B217" s="52"/>
      <c r="C217" s="47" t="s">
        <v>39</v>
      </c>
      <c r="D217" s="265">
        <v>100</v>
      </c>
      <c r="E217" s="265">
        <v>1.7500000000000002E-2</v>
      </c>
      <c r="F217" s="265">
        <v>30.818280000000001</v>
      </c>
      <c r="G217" s="265">
        <f>D217-F217</f>
        <v>69.181719999999999</v>
      </c>
      <c r="H217" s="265">
        <v>15.478249999999999</v>
      </c>
      <c r="I217" s="21"/>
      <c r="J217" s="53"/>
    </row>
    <row r="218" spans="1:10" ht="15.75" customHeight="1" thickBot="1" x14ac:dyDescent="0.3">
      <c r="A218" s="51"/>
      <c r="B218" s="52"/>
      <c r="C218" s="43" t="s">
        <v>34</v>
      </c>
      <c r="D218" s="266">
        <v>55</v>
      </c>
      <c r="E218" s="266"/>
      <c r="F218" s="266"/>
      <c r="G218" s="266">
        <f>D218-F218</f>
        <v>55</v>
      </c>
      <c r="H218" s="266"/>
      <c r="I218" s="21"/>
      <c r="J218" s="53"/>
    </row>
    <row r="219" spans="1:10" ht="16.5" customHeight="1" thickBot="1" x14ac:dyDescent="0.3">
      <c r="A219" s="51"/>
      <c r="B219" s="52"/>
      <c r="C219" s="45" t="s">
        <v>50</v>
      </c>
      <c r="D219" s="267">
        <f>SUM(D216:D218)</f>
        <v>43534</v>
      </c>
      <c r="E219" s="267">
        <f>SUM(E216:E218)</f>
        <v>2.2230500000000002</v>
      </c>
      <c r="F219" s="267">
        <f>SUM(F216:F218)</f>
        <v>43270.467940000002</v>
      </c>
      <c r="G219" s="267">
        <f>D219-F219</f>
        <v>263.53205999999773</v>
      </c>
      <c r="H219" s="267">
        <f>SUM(H216:H218)</f>
        <v>31207.637050000001</v>
      </c>
      <c r="I219" s="21"/>
      <c r="J219" s="53"/>
    </row>
    <row r="220" spans="1:10" ht="17.100000000000001" customHeight="1" thickBot="1" x14ac:dyDescent="0.3">
      <c r="A220" s="51"/>
      <c r="B220" s="84"/>
      <c r="C220" s="253" t="s">
        <v>127</v>
      </c>
      <c r="D220" s="85"/>
      <c r="E220" s="85"/>
      <c r="F220" s="121"/>
      <c r="G220" s="121"/>
      <c r="H220" s="121"/>
      <c r="I220" s="121"/>
      <c r="J220" s="310"/>
    </row>
    <row r="221" spans="1:10" ht="0" hidden="1" customHeight="1" x14ac:dyDescent="0.25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25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25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25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25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25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25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25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25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25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25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25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25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25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25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25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25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25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25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25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25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25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25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25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25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25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25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25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25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25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25">
      <c r="A251" s="51"/>
      <c r="B251" s="3"/>
      <c r="C251" s="3"/>
      <c r="D251" s="3"/>
      <c r="E251" s="3"/>
      <c r="F251" s="3"/>
      <c r="G251" s="3"/>
      <c r="H251" s="3"/>
      <c r="I251" s="26"/>
      <c r="J251" s="26"/>
    </row>
    <row r="252" spans="1:10" ht="0" hidden="1" customHeight="1" x14ac:dyDescent="0.25">
      <c r="A252" s="51"/>
      <c r="B252" s="3"/>
      <c r="C252" s="3"/>
      <c r="D252" s="3"/>
      <c r="E252" s="3"/>
      <c r="F252" s="3"/>
      <c r="G252" s="3"/>
      <c r="H252" s="3"/>
      <c r="I252" s="26"/>
      <c r="J252" s="26"/>
    </row>
    <row r="253" spans="1:10" ht="0" hidden="1" customHeight="1" x14ac:dyDescent="0.25">
      <c r="A253" s="51"/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ht="17.100000000000001" customHeight="1" thickTop="1" x14ac:dyDescent="0.25">
      <c r="A254" s="51"/>
      <c r="B254" s="3"/>
      <c r="C254" s="3"/>
      <c r="D254" s="3"/>
      <c r="E254" s="3"/>
      <c r="F254" s="3"/>
      <c r="G254" s="3"/>
      <c r="H254" s="3"/>
      <c r="I254" s="26"/>
      <c r="J254" s="29"/>
    </row>
    <row r="255" spans="1:10" ht="30" customHeight="1" x14ac:dyDescent="0.25">
      <c r="A255" s="302"/>
      <c r="B255" s="29"/>
      <c r="C255" s="312" t="s">
        <v>48</v>
      </c>
      <c r="D255" s="29"/>
      <c r="E255" s="29"/>
      <c r="F255" s="29"/>
      <c r="G255" s="29"/>
      <c r="H255" s="29"/>
      <c r="I255" s="29"/>
      <c r="J255" s="309"/>
    </row>
    <row r="256" spans="1:10" ht="30" customHeight="1" thickBot="1" x14ac:dyDescent="0.3">
      <c r="A256" s="302"/>
      <c r="B256" s="29"/>
      <c r="C256" s="312"/>
      <c r="D256" s="29"/>
      <c r="E256" s="29"/>
      <c r="F256" s="29"/>
      <c r="G256" s="29"/>
      <c r="H256" s="29"/>
      <c r="I256" s="29"/>
      <c r="J256" s="309"/>
    </row>
    <row r="257" spans="1:10" ht="14.1" customHeight="1" thickTop="1" thickBot="1" x14ac:dyDescent="0.3">
      <c r="A257" s="51"/>
      <c r="B257" s="313"/>
      <c r="C257" s="277"/>
      <c r="D257" s="277"/>
      <c r="E257" s="277"/>
      <c r="F257" s="277"/>
      <c r="G257" s="277"/>
      <c r="H257" s="277"/>
      <c r="I257" s="277"/>
      <c r="J257" s="297"/>
    </row>
    <row r="258" spans="1:10" ht="14.1" customHeight="1" thickBot="1" x14ac:dyDescent="0.3">
      <c r="A258" s="2"/>
      <c r="B258" s="74"/>
      <c r="C258" s="398" t="s">
        <v>1</v>
      </c>
      <c r="D258" s="399"/>
      <c r="E258" s="113"/>
      <c r="F258" s="113"/>
      <c r="G258" s="75"/>
      <c r="H258" s="75"/>
      <c r="I258" s="75"/>
      <c r="J258" s="305"/>
    </row>
    <row r="259" spans="1:10" ht="14.1" customHeight="1" x14ac:dyDescent="0.25">
      <c r="A259" s="51"/>
      <c r="B259" s="77"/>
      <c r="C259" s="246" t="s">
        <v>107</v>
      </c>
      <c r="D259" s="247">
        <v>1706</v>
      </c>
      <c r="E259" s="153"/>
      <c r="F259" s="315"/>
      <c r="G259" s="91"/>
      <c r="H259" s="91"/>
      <c r="I259" s="91"/>
      <c r="J259" s="305"/>
    </row>
    <row r="260" spans="1:10" ht="14.1" customHeight="1" x14ac:dyDescent="0.25">
      <c r="A260" s="51"/>
      <c r="B260" s="77"/>
      <c r="C260" s="248" t="s">
        <v>42</v>
      </c>
      <c r="D260" s="249">
        <v>10196</v>
      </c>
      <c r="E260" s="153"/>
      <c r="F260" s="315"/>
      <c r="G260" s="91"/>
      <c r="H260" s="91"/>
      <c r="I260" s="91"/>
      <c r="J260" s="305"/>
    </row>
    <row r="261" spans="1:10" ht="13.5" customHeight="1" thickBot="1" x14ac:dyDescent="0.3">
      <c r="A261" s="51"/>
      <c r="B261" s="77"/>
      <c r="C261" s="248" t="s">
        <v>26</v>
      </c>
      <c r="D261" s="249">
        <v>382</v>
      </c>
      <c r="E261" s="153"/>
      <c r="F261" s="315"/>
      <c r="G261" s="33"/>
      <c r="H261" s="91"/>
      <c r="I261" s="91"/>
      <c r="J261" s="305"/>
    </row>
    <row r="262" spans="1:10" ht="14.25" customHeight="1" thickBot="1" x14ac:dyDescent="0.3">
      <c r="A262" s="51"/>
      <c r="B262" s="77"/>
      <c r="C262" s="250" t="s">
        <v>29</v>
      </c>
      <c r="D262" s="251">
        <f>SUM(D259:D261)</f>
        <v>12284</v>
      </c>
      <c r="E262" s="153"/>
      <c r="F262" s="113"/>
      <c r="G262" s="33"/>
      <c r="H262" s="91"/>
      <c r="I262" s="91"/>
      <c r="J262" s="316"/>
    </row>
    <row r="263" spans="1:10" ht="14.1" customHeight="1" x14ac:dyDescent="0.25">
      <c r="A263" s="51"/>
      <c r="B263" s="314"/>
      <c r="C263" s="262" t="s">
        <v>111</v>
      </c>
      <c r="D263" s="223"/>
      <c r="E263" s="154"/>
      <c r="F263" s="30"/>
      <c r="G263" s="31"/>
      <c r="H263" s="28"/>
      <c r="I263" s="28"/>
      <c r="J263" s="316"/>
    </row>
    <row r="264" spans="1:10" ht="15" customHeight="1" x14ac:dyDescent="0.25">
      <c r="A264" s="51"/>
      <c r="B264" s="314"/>
      <c r="C264" s="259" t="s">
        <v>108</v>
      </c>
      <c r="D264" s="224"/>
      <c r="E264" s="31"/>
      <c r="F264" s="28"/>
      <c r="G264" s="28"/>
      <c r="H264" s="28"/>
      <c r="I264" s="28"/>
      <c r="J264" s="53"/>
    </row>
    <row r="265" spans="1:10" ht="14.25" customHeight="1" thickBot="1" x14ac:dyDescent="0.3">
      <c r="A265" s="51"/>
      <c r="B265" s="314"/>
      <c r="C265" s="259" t="s">
        <v>110</v>
      </c>
      <c r="D265" s="31"/>
      <c r="E265" s="31"/>
      <c r="F265" s="28"/>
      <c r="G265" s="28"/>
      <c r="H265" s="28"/>
      <c r="I265" s="28"/>
      <c r="J265" s="316"/>
    </row>
    <row r="266" spans="1:10" ht="23.25" customHeight="1" x14ac:dyDescent="0.25">
      <c r="A266" s="51"/>
      <c r="B266" s="317"/>
      <c r="C266" s="271" t="s">
        <v>125</v>
      </c>
      <c r="D266" s="271"/>
      <c r="E266" s="271"/>
      <c r="F266" s="271"/>
      <c r="G266" s="271"/>
      <c r="H266" s="271"/>
      <c r="I266" s="271"/>
      <c r="J266" s="318"/>
    </row>
    <row r="267" spans="1:10" ht="14.1" customHeight="1" thickBot="1" x14ac:dyDescent="0.3">
      <c r="A267" s="51"/>
      <c r="B267" s="319"/>
      <c r="C267" s="32"/>
      <c r="D267" s="32"/>
      <c r="E267" s="32"/>
      <c r="F267" s="32"/>
      <c r="G267" s="32"/>
      <c r="H267" s="32"/>
      <c r="I267" s="32"/>
      <c r="J267" s="316"/>
    </row>
    <row r="268" spans="1:10" ht="54" customHeight="1" thickBot="1" x14ac:dyDescent="0.3">
      <c r="A268" s="51"/>
      <c r="B268" s="314"/>
      <c r="C268" s="42" t="s">
        <v>17</v>
      </c>
      <c r="D268" s="46" t="s">
        <v>18</v>
      </c>
      <c r="E268" s="42" t="str">
        <f>F22</f>
        <v>FANGST UKE 47</v>
      </c>
      <c r="F268" s="42" t="str">
        <f>G22</f>
        <v>FANGST T.O.M UKE 47</v>
      </c>
      <c r="G268" s="42" t="str">
        <f>H22</f>
        <v>RESTKVOTER UKE 47</v>
      </c>
      <c r="H268" s="42" t="str">
        <f>I22</f>
        <v>FANGST T.O.M. UKE 47 2020</v>
      </c>
      <c r="I268" s="28"/>
      <c r="J268" s="306"/>
    </row>
    <row r="269" spans="1:10" ht="14.1" customHeight="1" thickBot="1" x14ac:dyDescent="0.3">
      <c r="A269" s="38"/>
      <c r="B269" s="92"/>
      <c r="C269" s="44" t="s">
        <v>49</v>
      </c>
      <c r="D269" s="403">
        <v>1701</v>
      </c>
      <c r="E269" s="164">
        <v>5.25631</v>
      </c>
      <c r="F269" s="164">
        <v>496.41118</v>
      </c>
      <c r="G269" s="405">
        <f>D269-F269-F270</f>
        <v>165.19740000000002</v>
      </c>
      <c r="H269" s="164">
        <v>594.79744000000005</v>
      </c>
      <c r="I269" s="93"/>
      <c r="J269" s="320"/>
    </row>
    <row r="270" spans="1:10" ht="14.1" customHeight="1" thickBot="1" x14ac:dyDescent="0.3">
      <c r="A270" s="51"/>
      <c r="B270" s="314"/>
      <c r="C270" s="47" t="s">
        <v>43</v>
      </c>
      <c r="D270" s="404"/>
      <c r="E270" s="164">
        <v>3.3697499999999998</v>
      </c>
      <c r="F270" s="164">
        <v>1039.3914199999999</v>
      </c>
      <c r="G270" s="406"/>
      <c r="H270" s="164">
        <v>1587.1097</v>
      </c>
      <c r="I270" s="41"/>
      <c r="J270" s="306"/>
    </row>
    <row r="271" spans="1:10" ht="16.5" thickBot="1" x14ac:dyDescent="0.3">
      <c r="A271" s="38"/>
      <c r="B271" s="92"/>
      <c r="C271" s="43" t="s">
        <v>34</v>
      </c>
      <c r="D271" s="252">
        <v>5</v>
      </c>
      <c r="E271" s="165">
        <v>2.7E-2</v>
      </c>
      <c r="F271" s="165">
        <v>1.4159999999999999</v>
      </c>
      <c r="G271" s="164">
        <f>D271-F271</f>
        <v>3.5840000000000001</v>
      </c>
      <c r="H271" s="165">
        <v>3.32992</v>
      </c>
      <c r="I271" s="93"/>
      <c r="J271" s="321"/>
    </row>
    <row r="272" spans="1:10" ht="18.75" customHeight="1" thickBot="1" x14ac:dyDescent="0.3">
      <c r="A272" s="38"/>
      <c r="B272" s="322"/>
      <c r="C272" s="43" t="s">
        <v>53</v>
      </c>
      <c r="D272" s="263"/>
      <c r="E272" s="165">
        <v>2.596E-2</v>
      </c>
      <c r="F272" s="165">
        <v>2.9821399999999998</v>
      </c>
      <c r="G272" s="164"/>
      <c r="H272" s="165">
        <v>2.1034299999999999</v>
      </c>
      <c r="I272" s="34"/>
      <c r="J272" s="316"/>
    </row>
    <row r="273" spans="1:10" ht="14.1" customHeight="1" thickBot="1" x14ac:dyDescent="0.3">
      <c r="A273" s="51"/>
      <c r="B273" s="314"/>
      <c r="C273" s="45" t="s">
        <v>50</v>
      </c>
      <c r="D273" s="264">
        <f>D259</f>
        <v>1706</v>
      </c>
      <c r="E273" s="166">
        <f>SUM(E269:E272)</f>
        <v>8.6790199999999977</v>
      </c>
      <c r="F273" s="166">
        <f>SUM(F269:F272)</f>
        <v>1540.20074</v>
      </c>
      <c r="G273" s="166">
        <f>D273-F273</f>
        <v>165.79926</v>
      </c>
      <c r="H273" s="166">
        <f>H269+H270+H271+H272</f>
        <v>2187.3404900000005</v>
      </c>
      <c r="I273" s="28"/>
      <c r="J273" s="316"/>
    </row>
    <row r="274" spans="1:10" ht="14.1" customHeight="1" x14ac:dyDescent="0.25">
      <c r="A274" s="51"/>
      <c r="B274" s="314"/>
      <c r="C274" s="25"/>
      <c r="D274" s="373"/>
      <c r="E274" s="373"/>
      <c r="F274" s="373"/>
      <c r="G274" s="373"/>
      <c r="H274" s="373"/>
      <c r="I274" s="28"/>
      <c r="J274" s="316"/>
    </row>
    <row r="275" spans="1:10" ht="14.1" customHeight="1" thickBot="1" x14ac:dyDescent="0.3">
      <c r="A275" s="51"/>
      <c r="B275" s="84"/>
      <c r="C275" s="85"/>
      <c r="D275" s="85"/>
      <c r="E275" s="85"/>
      <c r="F275" s="85"/>
      <c r="G275" s="40"/>
      <c r="H275" s="85"/>
      <c r="I275" s="85"/>
      <c r="J275" s="86"/>
    </row>
    <row r="276" spans="1:10" ht="14.1" customHeight="1" thickTop="1" x14ac:dyDescent="0.25">
      <c r="A276" s="51"/>
    </row>
    <row r="277" spans="1:10" ht="14.1" customHeight="1" x14ac:dyDescent="0.25">
      <c r="A277" s="51"/>
    </row>
    <row r="278" spans="1:10" ht="14.1" customHeight="1" x14ac:dyDescent="0.25">
      <c r="A278" s="51"/>
    </row>
    <row r="279" spans="1:10" ht="14.1" customHeight="1" x14ac:dyDescent="0.25">
      <c r="A279" s="51"/>
    </row>
    <row r="280" spans="1:10" ht="14.1" customHeight="1" x14ac:dyDescent="0.25">
      <c r="A280" s="51"/>
    </row>
    <row r="281" spans="1:10" ht="14.1" customHeight="1" x14ac:dyDescent="0.25">
      <c r="A281" s="51"/>
    </row>
    <row r="282" spans="1:10" ht="14.1" customHeight="1" x14ac:dyDescent="0.25">
      <c r="A282" s="51"/>
    </row>
    <row r="283" spans="1:10" ht="30" customHeight="1" thickBot="1" x14ac:dyDescent="0.4">
      <c r="A283" s="27"/>
      <c r="B283" s="3"/>
      <c r="C283" s="311" t="s">
        <v>41</v>
      </c>
      <c r="D283" s="1"/>
      <c r="E283" s="26"/>
      <c r="F283" s="26"/>
      <c r="G283" s="26"/>
      <c r="H283" s="26"/>
      <c r="I283" s="26"/>
      <c r="J283" s="26"/>
    </row>
    <row r="284" spans="1:10" ht="17.100000000000001" customHeight="1" thickTop="1" x14ac:dyDescent="0.25">
      <c r="B284" s="355"/>
      <c r="C284" s="356"/>
      <c r="D284" s="356"/>
      <c r="E284" s="356"/>
      <c r="F284" s="356"/>
      <c r="G284" s="356"/>
      <c r="H284" s="356"/>
      <c r="I284" s="356"/>
      <c r="J284" s="357"/>
    </row>
    <row r="285" spans="1:10" ht="6" customHeight="1" thickBot="1" x14ac:dyDescent="0.3">
      <c r="B285" s="358"/>
      <c r="C285" s="113"/>
      <c r="D285" s="113"/>
      <c r="E285" s="113"/>
      <c r="F285" s="113"/>
      <c r="G285" s="113"/>
      <c r="H285" s="113"/>
      <c r="I285" s="113"/>
      <c r="J285" s="359"/>
    </row>
    <row r="286" spans="1:10" ht="18" customHeight="1" thickBot="1" x14ac:dyDescent="0.3">
      <c r="B286" s="358"/>
      <c r="C286" s="398" t="s">
        <v>1</v>
      </c>
      <c r="D286" s="399"/>
      <c r="E286" s="398" t="s">
        <v>51</v>
      </c>
      <c r="F286" s="399"/>
      <c r="G286" s="398" t="s">
        <v>52</v>
      </c>
      <c r="H286" s="399"/>
      <c r="I286" s="113"/>
      <c r="J286" s="359"/>
    </row>
    <row r="287" spans="1:10" ht="14.25" customHeight="1" x14ac:dyDescent="0.25">
      <c r="B287" s="358"/>
      <c r="C287" s="246" t="s">
        <v>104</v>
      </c>
      <c r="D287" s="247">
        <v>30216</v>
      </c>
      <c r="E287" s="254" t="s">
        <v>4</v>
      </c>
      <c r="F287" s="255">
        <v>16706</v>
      </c>
      <c r="G287" s="248" t="s">
        <v>10</v>
      </c>
      <c r="H287" s="260">
        <v>8545</v>
      </c>
      <c r="I287" s="113"/>
      <c r="J287" s="359"/>
    </row>
    <row r="288" spans="1:10" ht="14.25" customHeight="1" x14ac:dyDescent="0.25">
      <c r="B288" s="358"/>
      <c r="C288" s="248" t="s">
        <v>42</v>
      </c>
      <c r="D288" s="249">
        <v>22198</v>
      </c>
      <c r="E288" s="256" t="s">
        <v>43</v>
      </c>
      <c r="F288" s="257">
        <v>8000</v>
      </c>
      <c r="G288" s="248" t="s">
        <v>9</v>
      </c>
      <c r="H288" s="260">
        <v>2224</v>
      </c>
      <c r="I288" s="113"/>
      <c r="J288" s="359"/>
    </row>
    <row r="289" spans="1:10" ht="14.25" customHeight="1" x14ac:dyDescent="0.25">
      <c r="B289" s="358"/>
      <c r="C289" s="248"/>
      <c r="D289" s="249"/>
      <c r="E289" s="256" t="s">
        <v>36</v>
      </c>
      <c r="F289" s="257">
        <v>5500</v>
      </c>
      <c r="G289" s="248" t="s">
        <v>44</v>
      </c>
      <c r="H289" s="260">
        <v>4571</v>
      </c>
      <c r="I289" s="113"/>
      <c r="J289" s="359"/>
    </row>
    <row r="290" spans="1:10" ht="14.1" customHeight="1" thickBot="1" x14ac:dyDescent="0.3">
      <c r="B290" s="358"/>
      <c r="C290" s="248"/>
      <c r="D290" s="249"/>
      <c r="E290" s="256"/>
      <c r="F290" s="257"/>
      <c r="G290" s="248" t="s">
        <v>45</v>
      </c>
      <c r="H290" s="260">
        <v>1366</v>
      </c>
      <c r="I290" s="113"/>
      <c r="J290" s="359"/>
    </row>
    <row r="291" spans="1:10" ht="14.1" customHeight="1" thickBot="1" x14ac:dyDescent="0.3">
      <c r="B291" s="358"/>
      <c r="C291" s="250" t="s">
        <v>29</v>
      </c>
      <c r="D291" s="251">
        <v>59512</v>
      </c>
      <c r="E291" s="258" t="s">
        <v>54</v>
      </c>
      <c r="F291" s="251">
        <f>F287+F288+F289</f>
        <v>30206</v>
      </c>
      <c r="G291" s="250" t="s">
        <v>4</v>
      </c>
      <c r="H291" s="261">
        <f>SUM(H287:H290)</f>
        <v>16706</v>
      </c>
      <c r="I291" s="113"/>
      <c r="J291" s="359"/>
    </row>
    <row r="292" spans="1:10" ht="13.15" customHeight="1" x14ac:dyDescent="0.25">
      <c r="B292" s="358"/>
      <c r="C292" s="155" t="s">
        <v>118</v>
      </c>
      <c r="D292" s="256"/>
      <c r="E292" s="256"/>
      <c r="F292" s="154"/>
      <c r="G292" s="31"/>
      <c r="H292" s="30"/>
      <c r="I292" s="30"/>
      <c r="J292" s="360"/>
    </row>
    <row r="293" spans="1:10" ht="13.15" customHeight="1" x14ac:dyDescent="0.25">
      <c r="B293" s="358"/>
      <c r="C293" s="259" t="s">
        <v>79</v>
      </c>
      <c r="D293" s="31"/>
      <c r="E293" s="31"/>
      <c r="F293" s="31"/>
      <c r="G293" s="31"/>
      <c r="H293" s="28"/>
      <c r="I293" s="28"/>
      <c r="J293" s="316"/>
    </row>
    <row r="294" spans="1:10" ht="9.75" customHeight="1" x14ac:dyDescent="0.25">
      <c r="B294" s="358"/>
      <c r="C294" s="56" t="s">
        <v>109</v>
      </c>
      <c r="D294" s="28"/>
      <c r="E294" s="28"/>
      <c r="F294" s="28"/>
      <c r="G294" s="28"/>
      <c r="H294" s="28"/>
      <c r="I294" s="28"/>
      <c r="J294" s="316"/>
    </row>
    <row r="295" spans="1:10" ht="18" customHeight="1" thickBot="1" x14ac:dyDescent="0.3">
      <c r="B295" s="358"/>
      <c r="C295" s="113"/>
      <c r="D295" s="113"/>
      <c r="E295" s="113"/>
      <c r="F295" s="113"/>
      <c r="G295" s="113"/>
      <c r="H295" s="113"/>
      <c r="I295" s="113"/>
      <c r="J295" s="359"/>
    </row>
    <row r="296" spans="1:10" ht="29.25" customHeight="1" x14ac:dyDescent="0.25">
      <c r="B296" s="317"/>
      <c r="C296" s="271" t="s">
        <v>125</v>
      </c>
      <c r="D296" s="271"/>
      <c r="E296" s="271"/>
      <c r="F296" s="271"/>
      <c r="G296" s="271"/>
      <c r="H296" s="271"/>
      <c r="I296" s="271"/>
      <c r="J296" s="318"/>
    </row>
    <row r="297" spans="1:10" ht="18.75" customHeight="1" thickBot="1" x14ac:dyDescent="0.3">
      <c r="B297" s="361"/>
      <c r="C297" s="309"/>
      <c r="D297" s="309"/>
      <c r="E297" s="309"/>
      <c r="F297" s="309"/>
      <c r="G297" s="309"/>
      <c r="H297" s="309"/>
      <c r="I297" s="309"/>
      <c r="J297" s="362"/>
    </row>
    <row r="298" spans="1:10" ht="64.5" customHeight="1" thickBot="1" x14ac:dyDescent="0.3">
      <c r="B298" s="358"/>
      <c r="C298" s="325" t="s">
        <v>17</v>
      </c>
      <c r="D298" s="326" t="s">
        <v>61</v>
      </c>
      <c r="E298" s="167" t="s">
        <v>82</v>
      </c>
      <c r="F298" s="325" t="str">
        <f>F22</f>
        <v>FANGST UKE 47</v>
      </c>
      <c r="G298" s="325" t="str">
        <f>G22</f>
        <v>FANGST T.O.M UKE 47</v>
      </c>
      <c r="H298" s="325" t="str">
        <f>H22</f>
        <v>RESTKVOTER UKE 47</v>
      </c>
      <c r="I298" s="325" t="str">
        <f>I22</f>
        <v>FANGST T.O.M. UKE 47 2020</v>
      </c>
      <c r="J298" s="359"/>
    </row>
    <row r="299" spans="1:10" ht="14.1" customHeight="1" x14ac:dyDescent="0.25">
      <c r="A299" s="27"/>
      <c r="B299" s="358"/>
      <c r="C299" s="327" t="s">
        <v>14</v>
      </c>
      <c r="D299" s="328">
        <f t="shared" ref="D299:I299" si="15">D303+D302+D301+D300</f>
        <v>16706</v>
      </c>
      <c r="E299" s="328">
        <f t="shared" si="15"/>
        <v>20688</v>
      </c>
      <c r="F299" s="374">
        <f t="shared" si="15"/>
        <v>43.804200000000002</v>
      </c>
      <c r="G299" s="374">
        <f t="shared" si="15"/>
        <v>14025.8603</v>
      </c>
      <c r="H299" s="374">
        <f t="shared" si="15"/>
        <v>6662.1396999999997</v>
      </c>
      <c r="I299" s="374">
        <f t="shared" si="15"/>
        <v>29188.067569999999</v>
      </c>
      <c r="J299" s="359"/>
    </row>
    <row r="300" spans="1:10" ht="14.1" customHeight="1" x14ac:dyDescent="0.25">
      <c r="A300" s="27"/>
      <c r="B300" s="358"/>
      <c r="C300" s="330" t="s">
        <v>132</v>
      </c>
      <c r="D300" s="331">
        <v>8545</v>
      </c>
      <c r="E300" s="331">
        <v>11525</v>
      </c>
      <c r="F300" s="332"/>
      <c r="G300" s="332">
        <v>7810.6571100000001</v>
      </c>
      <c r="H300" s="332">
        <f t="shared" ref="H300:H305" si="16">E300-G300</f>
        <v>3714.3428899999999</v>
      </c>
      <c r="I300" s="332">
        <v>20216.307529999998</v>
      </c>
      <c r="J300" s="359"/>
    </row>
    <row r="301" spans="1:10" ht="14.1" customHeight="1" x14ac:dyDescent="0.25">
      <c r="A301" s="27"/>
      <c r="B301" s="358"/>
      <c r="C301" s="333" t="s">
        <v>9</v>
      </c>
      <c r="D301" s="331">
        <v>2224</v>
      </c>
      <c r="E301" s="331">
        <v>3000</v>
      </c>
      <c r="F301" s="332"/>
      <c r="G301" s="332">
        <v>2101.7840000000001</v>
      </c>
      <c r="H301" s="332">
        <f t="shared" si="16"/>
        <v>898.21599999999989</v>
      </c>
      <c r="I301" s="332">
        <v>2777.9040799999998</v>
      </c>
      <c r="J301" s="359"/>
    </row>
    <row r="302" spans="1:10" ht="14.1" customHeight="1" x14ac:dyDescent="0.25">
      <c r="A302" s="27"/>
      <c r="B302" s="358"/>
      <c r="C302" s="333" t="s">
        <v>45</v>
      </c>
      <c r="D302" s="331">
        <v>1366</v>
      </c>
      <c r="E302" s="331">
        <v>1441</v>
      </c>
      <c r="F302" s="332">
        <v>43.804200000000002</v>
      </c>
      <c r="G302" s="332">
        <v>1709.18894</v>
      </c>
      <c r="H302" s="332">
        <f t="shared" si="16"/>
        <v>-268.18894</v>
      </c>
      <c r="I302" s="332">
        <v>2650.7698500000001</v>
      </c>
      <c r="J302" s="359"/>
    </row>
    <row r="303" spans="1:10" ht="14.1" customHeight="1" thickBot="1" x14ac:dyDescent="0.3">
      <c r="A303" s="27"/>
      <c r="B303" s="358"/>
      <c r="C303" s="334" t="s">
        <v>131</v>
      </c>
      <c r="D303" s="335">
        <v>4571</v>
      </c>
      <c r="E303" s="335">
        <v>4722</v>
      </c>
      <c r="F303" s="332"/>
      <c r="G303" s="332">
        <v>2404.2302500000001</v>
      </c>
      <c r="H303" s="332">
        <f t="shared" si="16"/>
        <v>2317.7697499999999</v>
      </c>
      <c r="I303" s="332">
        <v>3543.0861100000002</v>
      </c>
      <c r="J303" s="359"/>
    </row>
    <row r="304" spans="1:10" ht="14.1" customHeight="1" thickBot="1" x14ac:dyDescent="0.3">
      <c r="A304" s="27"/>
      <c r="B304" s="358"/>
      <c r="C304" s="336" t="s">
        <v>36</v>
      </c>
      <c r="D304" s="337">
        <v>5500</v>
      </c>
      <c r="E304" s="337">
        <v>5500</v>
      </c>
      <c r="F304" s="338">
        <v>20.077999999999999</v>
      </c>
      <c r="G304" s="338">
        <v>2332.88013</v>
      </c>
      <c r="H304" s="338">
        <f t="shared" si="16"/>
        <v>3167.11987</v>
      </c>
      <c r="I304" s="338">
        <v>3890.3952800000002</v>
      </c>
      <c r="J304" s="359"/>
    </row>
    <row r="305" spans="1:10" ht="14.1" customHeight="1" x14ac:dyDescent="0.25">
      <c r="A305" s="27"/>
      <c r="B305" s="358"/>
      <c r="C305" s="327" t="s">
        <v>15</v>
      </c>
      <c r="D305" s="328">
        <v>8000</v>
      </c>
      <c r="E305" s="328">
        <v>8000</v>
      </c>
      <c r="F305" s="329">
        <f>F307+F306</f>
        <v>28.061889999999998</v>
      </c>
      <c r="G305" s="329">
        <f>G307+G306</f>
        <v>3229.2266600000003</v>
      </c>
      <c r="H305" s="329">
        <f t="shared" si="16"/>
        <v>4770.7733399999997</v>
      </c>
      <c r="I305" s="329">
        <f>I307+I306</f>
        <v>5450.0237200000001</v>
      </c>
      <c r="J305" s="359"/>
    </row>
    <row r="306" spans="1:10" ht="14.1" customHeight="1" x14ac:dyDescent="0.25">
      <c r="A306" s="27"/>
      <c r="B306" s="358"/>
      <c r="C306" s="333" t="s">
        <v>27</v>
      </c>
      <c r="D306" s="339"/>
      <c r="E306" s="331"/>
      <c r="F306" s="332"/>
      <c r="G306" s="332">
        <v>13.22733</v>
      </c>
      <c r="H306" s="332"/>
      <c r="I306" s="332">
        <v>778.73185000000001</v>
      </c>
      <c r="J306" s="359"/>
    </row>
    <row r="307" spans="1:10" ht="14.1" customHeight="1" thickBot="1" x14ac:dyDescent="0.3">
      <c r="A307" s="27"/>
      <c r="B307" s="358"/>
      <c r="C307" s="340" t="s">
        <v>46</v>
      </c>
      <c r="D307" s="341"/>
      <c r="E307" s="342"/>
      <c r="F307" s="343">
        <v>28.061889999999998</v>
      </c>
      <c r="G307" s="343">
        <v>3215.9993300000001</v>
      </c>
      <c r="H307" s="343"/>
      <c r="I307" s="343">
        <v>4671.29187</v>
      </c>
      <c r="J307" s="359"/>
    </row>
    <row r="308" spans="1:10" ht="14.1" customHeight="1" thickBot="1" x14ac:dyDescent="0.3">
      <c r="A308" s="27"/>
      <c r="B308" s="358"/>
      <c r="C308" s="336" t="s">
        <v>11</v>
      </c>
      <c r="D308" s="337">
        <v>10</v>
      </c>
      <c r="E308" s="337">
        <v>10</v>
      </c>
      <c r="F308" s="338">
        <v>5.1299999999999998E-2</v>
      </c>
      <c r="G308" s="338">
        <v>0.44280000000000003</v>
      </c>
      <c r="H308" s="338">
        <f>E308-G308</f>
        <v>9.5571999999999999</v>
      </c>
      <c r="I308" s="338">
        <v>0.73904999999999998</v>
      </c>
      <c r="J308" s="359"/>
    </row>
    <row r="309" spans="1:10" ht="14.1" customHeight="1" thickBot="1" x14ac:dyDescent="0.3">
      <c r="A309" s="27"/>
      <c r="B309" s="358"/>
      <c r="C309" s="344" t="s">
        <v>47</v>
      </c>
      <c r="D309" s="345"/>
      <c r="E309" s="346"/>
      <c r="F309" s="338">
        <v>0.92400000000000004</v>
      </c>
      <c r="G309" s="338">
        <v>45.799720000000001</v>
      </c>
      <c r="H309" s="338">
        <f>E309-G309</f>
        <v>-45.799720000000001</v>
      </c>
      <c r="I309" s="338">
        <v>81.75121</v>
      </c>
      <c r="J309" s="359"/>
    </row>
    <row r="310" spans="1:10" ht="19.5" thickBot="1" x14ac:dyDescent="0.3">
      <c r="A310" s="27"/>
      <c r="B310" s="358"/>
      <c r="C310" s="347" t="s">
        <v>7</v>
      </c>
      <c r="D310" s="348">
        <f t="shared" ref="D310:I310" si="17">D299+D304+D305+D308+D309</f>
        <v>30216</v>
      </c>
      <c r="E310" s="348">
        <f t="shared" si="17"/>
        <v>34198</v>
      </c>
      <c r="F310" s="349">
        <f t="shared" si="17"/>
        <v>92.919389999999993</v>
      </c>
      <c r="G310" s="349">
        <f t="shared" si="17"/>
        <v>19634.209609999998</v>
      </c>
      <c r="H310" s="349">
        <f t="shared" si="17"/>
        <v>14563.790389999998</v>
      </c>
      <c r="I310" s="349">
        <f t="shared" si="17"/>
        <v>38610.976829999992</v>
      </c>
      <c r="J310" s="359"/>
    </row>
    <row r="311" spans="1:10" ht="14.1" customHeight="1" x14ac:dyDescent="0.25">
      <c r="A311" s="27"/>
      <c r="B311" s="358"/>
      <c r="C311" s="351" t="s">
        <v>130</v>
      </c>
      <c r="D311" s="352"/>
      <c r="E311" s="352"/>
      <c r="F311" s="352"/>
      <c r="G311" s="352"/>
      <c r="H311" s="323"/>
      <c r="I311" s="323"/>
      <c r="J311" s="359"/>
    </row>
    <row r="312" spans="1:10" ht="14.1" customHeight="1" x14ac:dyDescent="0.25">
      <c r="A312" s="27"/>
      <c r="B312" s="358"/>
      <c r="C312" s="155" t="s">
        <v>128</v>
      </c>
      <c r="D312" s="352"/>
      <c r="E312" s="352"/>
      <c r="F312" s="352"/>
      <c r="G312" s="352"/>
      <c r="H312" s="350"/>
      <c r="I312" s="323"/>
      <c r="J312" s="359"/>
    </row>
    <row r="313" spans="1:10" ht="14.1" customHeight="1" x14ac:dyDescent="0.25">
      <c r="A313" s="27"/>
      <c r="B313" s="358"/>
      <c r="C313" s="155" t="s">
        <v>129</v>
      </c>
      <c r="D313" s="352"/>
      <c r="E313" s="352"/>
      <c r="F313" s="352"/>
      <c r="G313" s="352"/>
      <c r="H313" s="323"/>
      <c r="I313" s="350"/>
      <c r="J313" s="359"/>
    </row>
    <row r="314" spans="1:10" ht="15.75" customHeight="1" thickBot="1" x14ac:dyDescent="0.3">
      <c r="A314" s="27"/>
      <c r="B314" s="363"/>
      <c r="C314" s="353"/>
      <c r="D314" s="354"/>
      <c r="E314" s="354"/>
      <c r="F314" s="354"/>
      <c r="G314" s="354"/>
      <c r="H314" s="354"/>
      <c r="I314" s="354"/>
      <c r="J314" s="364"/>
    </row>
    <row r="315" spans="1:10" ht="15.75" customHeight="1" thickTop="1" x14ac:dyDescent="0.25">
      <c r="A315" s="27"/>
      <c r="B315" s="113"/>
      <c r="C315" s="324"/>
      <c r="D315" s="141"/>
      <c r="E315" s="141"/>
      <c r="F315" s="141"/>
      <c r="G315" s="141"/>
      <c r="H315" s="141"/>
      <c r="I315" s="141"/>
      <c r="J315" s="113"/>
    </row>
    <row r="316" spans="1:10" ht="15.75" customHeight="1" x14ac:dyDescent="0.25">
      <c r="A316" s="27"/>
      <c r="B316" s="113"/>
      <c r="C316" s="324"/>
      <c r="D316" s="141"/>
      <c r="E316" s="141"/>
      <c r="F316" s="141"/>
      <c r="G316" s="141"/>
      <c r="H316" s="141"/>
      <c r="I316" s="141"/>
      <c r="J316" s="113"/>
    </row>
    <row r="317" spans="1:10" ht="14.1" customHeight="1" thickBot="1" x14ac:dyDescent="0.3">
      <c r="A317" s="27"/>
      <c r="D317" s="1"/>
    </row>
    <row r="318" spans="1:10" ht="14.1" customHeight="1" thickTop="1" x14ac:dyDescent="0.25">
      <c r="A318" s="27"/>
      <c r="B318" s="355"/>
      <c r="C318" s="356"/>
      <c r="D318" s="372"/>
      <c r="E318" s="356"/>
      <c r="F318" s="356"/>
      <c r="G318" s="356"/>
      <c r="H318" s="356"/>
      <c r="I318" s="356"/>
      <c r="J318" s="357"/>
    </row>
    <row r="319" spans="1:10" ht="14.1" customHeight="1" x14ac:dyDescent="0.25">
      <c r="A319" s="27"/>
      <c r="B319" s="358"/>
      <c r="C319" s="371" t="s">
        <v>72</v>
      </c>
      <c r="D319" s="2"/>
      <c r="E319" s="113"/>
      <c r="F319" s="113"/>
      <c r="G319" s="113"/>
      <c r="H319" s="113"/>
      <c r="I319" s="113"/>
      <c r="J319" s="359"/>
    </row>
    <row r="320" spans="1:10" ht="14.1" customHeight="1" thickBot="1" x14ac:dyDescent="0.3">
      <c r="A320" s="27"/>
      <c r="B320" s="358"/>
      <c r="C320" s="113"/>
      <c r="D320" s="2"/>
      <c r="E320" s="113"/>
      <c r="F320" s="113"/>
      <c r="G320" s="113"/>
      <c r="H320" s="113"/>
      <c r="I320" s="113"/>
      <c r="J320" s="359"/>
    </row>
    <row r="321" spans="1:10" ht="14.1" customHeight="1" thickBot="1" x14ac:dyDescent="0.3">
      <c r="A321" s="27"/>
      <c r="B321" s="358"/>
      <c r="C321" s="398" t="s">
        <v>1</v>
      </c>
      <c r="D321" s="399"/>
      <c r="E321" s="113"/>
      <c r="F321" s="113"/>
      <c r="G321" s="113"/>
      <c r="H321" s="113"/>
      <c r="I321" s="113"/>
      <c r="J321" s="359"/>
    </row>
    <row r="322" spans="1:10" ht="14.1" customHeight="1" x14ac:dyDescent="0.25">
      <c r="A322" s="27"/>
      <c r="B322" s="358"/>
      <c r="C322" s="246" t="s">
        <v>107</v>
      </c>
      <c r="D322" s="247">
        <v>2528</v>
      </c>
      <c r="E322" s="113"/>
      <c r="F322" s="113"/>
      <c r="G322" s="113"/>
      <c r="H322" s="113"/>
      <c r="I322" s="113"/>
      <c r="J322" s="359"/>
    </row>
    <row r="323" spans="1:10" ht="14.1" customHeight="1" x14ac:dyDescent="0.25">
      <c r="A323" s="27"/>
      <c r="B323" s="358"/>
      <c r="C323" s="248" t="s">
        <v>42</v>
      </c>
      <c r="D323" s="249">
        <v>3465</v>
      </c>
      <c r="E323" s="113"/>
      <c r="F323" s="113"/>
      <c r="G323" s="113"/>
      <c r="H323" s="113"/>
      <c r="I323" s="113"/>
      <c r="J323" s="359"/>
    </row>
    <row r="324" spans="1:10" ht="14.1" customHeight="1" thickBot="1" x14ac:dyDescent="0.3">
      <c r="A324" s="27"/>
      <c r="B324" s="358"/>
      <c r="C324" s="248" t="s">
        <v>26</v>
      </c>
      <c r="D324" s="249">
        <v>123</v>
      </c>
      <c r="E324" s="113"/>
      <c r="F324" s="113"/>
      <c r="G324" s="113"/>
      <c r="H324" s="113"/>
      <c r="I324" s="113"/>
      <c r="J324" s="359"/>
    </row>
    <row r="325" spans="1:10" ht="14.1" customHeight="1" thickBot="1" x14ac:dyDescent="0.3">
      <c r="A325" s="27"/>
      <c r="B325" s="358"/>
      <c r="C325" s="250" t="s">
        <v>29</v>
      </c>
      <c r="D325" s="251">
        <f>SUM(D322:D324)</f>
        <v>6116</v>
      </c>
      <c r="E325" s="113"/>
      <c r="F325" s="113"/>
      <c r="G325" s="113"/>
      <c r="H325" s="113"/>
      <c r="I325" s="113"/>
      <c r="J325" s="359"/>
    </row>
    <row r="326" spans="1:10" ht="14.1" customHeight="1" x14ac:dyDescent="0.25">
      <c r="A326" s="27"/>
      <c r="B326" s="358"/>
      <c r="C326" s="262" t="s">
        <v>112</v>
      </c>
      <c r="D326" s="257"/>
      <c r="E326" s="113"/>
      <c r="F326" s="113"/>
      <c r="G326" s="113"/>
      <c r="H326" s="113"/>
      <c r="I326" s="113"/>
      <c r="J326" s="359"/>
    </row>
    <row r="327" spans="1:10" ht="14.1" customHeight="1" x14ac:dyDescent="0.25">
      <c r="A327" s="27"/>
      <c r="B327" s="358"/>
      <c r="C327" s="56" t="s">
        <v>110</v>
      </c>
      <c r="D327" s="256"/>
      <c r="E327" s="113"/>
      <c r="F327" s="113"/>
      <c r="G327" s="113"/>
      <c r="H327" s="113"/>
      <c r="I327" s="113"/>
      <c r="J327" s="359"/>
    </row>
    <row r="328" spans="1:10" ht="14.1" customHeight="1" x14ac:dyDescent="0.25">
      <c r="A328" s="27"/>
      <c r="B328" s="358"/>
      <c r="C328" s="113"/>
      <c r="D328" s="2"/>
      <c r="E328" s="113"/>
      <c r="F328" s="113"/>
      <c r="G328" s="113"/>
      <c r="H328" s="113"/>
      <c r="I328" s="113"/>
      <c r="J328" s="359"/>
    </row>
    <row r="329" spans="1:10" ht="14.1" customHeight="1" thickBot="1" x14ac:dyDescent="0.3">
      <c r="A329" s="27"/>
      <c r="B329" s="358"/>
      <c r="C329" s="113"/>
      <c r="D329" s="113"/>
      <c r="E329" s="113"/>
      <c r="F329" s="113"/>
      <c r="G329" s="113"/>
      <c r="H329" s="113"/>
      <c r="I329" s="113"/>
      <c r="J329" s="359"/>
    </row>
    <row r="330" spans="1:10" ht="29.25" customHeight="1" thickBot="1" x14ac:dyDescent="0.3">
      <c r="A330" s="27"/>
      <c r="B330" s="317"/>
      <c r="C330" s="271" t="s">
        <v>125</v>
      </c>
      <c r="D330" s="271"/>
      <c r="E330" s="271"/>
      <c r="F330" s="271"/>
      <c r="G330" s="271"/>
      <c r="H330" s="271"/>
      <c r="I330" s="271"/>
      <c r="J330" s="318"/>
    </row>
    <row r="331" spans="1:10" ht="78" customHeight="1" thickBot="1" x14ac:dyDescent="0.3">
      <c r="A331" s="302"/>
      <c r="B331" s="361"/>
      <c r="C331" s="326" t="s">
        <v>73</v>
      </c>
      <c r="D331" s="365" t="s">
        <v>74</v>
      </c>
      <c r="E331" s="326" t="str">
        <f>F22</f>
        <v>FANGST UKE 47</v>
      </c>
      <c r="F331" s="326" t="str">
        <f>G22</f>
        <v>FANGST T.O.M UKE 47</v>
      </c>
      <c r="G331" s="366" t="str">
        <f>H22</f>
        <v>RESTKVOTER UKE 47</v>
      </c>
      <c r="H331" s="326" t="str">
        <f>I22</f>
        <v>FANGST T.O.M. UKE 47 2020</v>
      </c>
      <c r="I331" s="309"/>
      <c r="J331" s="362"/>
    </row>
    <row r="332" spans="1:10" ht="14.1" customHeight="1" thickBot="1" x14ac:dyDescent="0.3">
      <c r="A332" s="302"/>
      <c r="B332" s="358"/>
      <c r="C332" s="336" t="s">
        <v>75</v>
      </c>
      <c r="D332" s="392">
        <v>1685</v>
      </c>
      <c r="E332" s="381">
        <f>E334+E333</f>
        <v>0</v>
      </c>
      <c r="F332" s="381">
        <f>F334+F333</f>
        <v>1827.08673</v>
      </c>
      <c r="G332" s="395">
        <f>D332-F332</f>
        <v>-142.08672999999999</v>
      </c>
      <c r="H332" s="381">
        <f>SUM(H333:H334)</f>
        <v>1911.6289300000001</v>
      </c>
      <c r="I332" s="113"/>
      <c r="J332" s="359"/>
    </row>
    <row r="333" spans="1:10" ht="14.1" customHeight="1" thickBot="1" x14ac:dyDescent="0.3">
      <c r="A333" s="27"/>
      <c r="B333" s="358"/>
      <c r="C333" s="367" t="s">
        <v>65</v>
      </c>
      <c r="D333" s="393"/>
      <c r="E333" s="382"/>
      <c r="F333" s="382">
        <v>1518.92318</v>
      </c>
      <c r="G333" s="396"/>
      <c r="H333" s="382">
        <v>1553.3166900000001</v>
      </c>
      <c r="I333" s="113"/>
      <c r="J333" s="359"/>
    </row>
    <row r="334" spans="1:10" ht="14.1" customHeight="1" thickBot="1" x14ac:dyDescent="0.3">
      <c r="A334" s="27"/>
      <c r="B334" s="358"/>
      <c r="C334" s="367" t="s">
        <v>66</v>
      </c>
      <c r="D334" s="394"/>
      <c r="E334" s="383"/>
      <c r="F334" s="383">
        <v>308.16354999999999</v>
      </c>
      <c r="G334" s="397"/>
      <c r="H334" s="383">
        <v>358.31223999999997</v>
      </c>
      <c r="I334" s="113"/>
      <c r="J334" s="359"/>
    </row>
    <row r="335" spans="1:10" ht="14.1" customHeight="1" thickBot="1" x14ac:dyDescent="0.3">
      <c r="A335" s="27"/>
      <c r="B335" s="358"/>
      <c r="C335" s="336" t="s">
        <v>76</v>
      </c>
      <c r="D335" s="392">
        <v>1240</v>
      </c>
      <c r="E335" s="381">
        <f>SUM(E336:E337)</f>
        <v>0</v>
      </c>
      <c r="F335" s="381">
        <f>SUM(F336:F337)</f>
        <v>1302.8353</v>
      </c>
      <c r="G335" s="395">
        <f>D335-F335</f>
        <v>-62.835299999999961</v>
      </c>
      <c r="H335" s="381">
        <f>SUM(H336:H337)</f>
        <v>1664.31565</v>
      </c>
      <c r="I335" s="113"/>
      <c r="J335" s="359"/>
    </row>
    <row r="336" spans="1:10" ht="14.1" customHeight="1" thickBot="1" x14ac:dyDescent="0.3">
      <c r="A336" s="27"/>
      <c r="B336" s="358"/>
      <c r="C336" s="367" t="s">
        <v>65</v>
      </c>
      <c r="D336" s="393"/>
      <c r="E336" s="368"/>
      <c r="F336" s="368">
        <v>1056.9746</v>
      </c>
      <c r="G336" s="396"/>
      <c r="H336" s="368">
        <v>1347.2683999999999</v>
      </c>
      <c r="I336" s="113"/>
      <c r="J336" s="359"/>
    </row>
    <row r="337" spans="1:10" ht="14.1" customHeight="1" thickBot="1" x14ac:dyDescent="0.3">
      <c r="A337" s="27"/>
      <c r="B337" s="358"/>
      <c r="C337" s="367" t="s">
        <v>66</v>
      </c>
      <c r="D337" s="394"/>
      <c r="E337" s="368"/>
      <c r="F337" s="368">
        <v>245.86070000000001</v>
      </c>
      <c r="G337" s="397"/>
      <c r="H337" s="368">
        <v>317.04725000000002</v>
      </c>
      <c r="I337" s="113"/>
      <c r="J337" s="359"/>
    </row>
    <row r="338" spans="1:10" ht="14.1" customHeight="1" thickBot="1" x14ac:dyDescent="0.3">
      <c r="A338" s="27"/>
      <c r="B338" s="358"/>
      <c r="C338" s="336" t="s">
        <v>77</v>
      </c>
      <c r="D338" s="392">
        <v>1240</v>
      </c>
      <c r="E338" s="388">
        <f>SUM(E339:E340)</f>
        <v>64.647999999999996</v>
      </c>
      <c r="F338" s="388">
        <f>SUM(F339:F340)</f>
        <v>833.60238000000004</v>
      </c>
      <c r="G338" s="395">
        <f>D338-F338</f>
        <v>406.39761999999996</v>
      </c>
      <c r="H338" s="388">
        <f>SUM(H339:H340)</f>
        <v>1158.33186</v>
      </c>
      <c r="I338" s="113"/>
      <c r="J338" s="359"/>
    </row>
    <row r="339" spans="1:10" ht="14.1" customHeight="1" thickBot="1" x14ac:dyDescent="0.3">
      <c r="A339" s="27"/>
      <c r="B339" s="358"/>
      <c r="C339" s="367" t="s">
        <v>65</v>
      </c>
      <c r="D339" s="393"/>
      <c r="E339" s="368">
        <v>49.340499999999999</v>
      </c>
      <c r="F339" s="368">
        <v>703.23230000000001</v>
      </c>
      <c r="G339" s="396"/>
      <c r="H339" s="368">
        <v>924.82327999999995</v>
      </c>
      <c r="I339" s="113"/>
      <c r="J339" s="359"/>
    </row>
    <row r="340" spans="1:10" ht="14.1" customHeight="1" thickBot="1" x14ac:dyDescent="0.3">
      <c r="A340" s="27"/>
      <c r="B340" s="358"/>
      <c r="C340" s="367" t="s">
        <v>66</v>
      </c>
      <c r="D340" s="394"/>
      <c r="E340" s="384">
        <v>15.307499999999999</v>
      </c>
      <c r="F340" s="384">
        <v>130.37008</v>
      </c>
      <c r="G340" s="397"/>
      <c r="H340" s="384">
        <v>233.50857999999999</v>
      </c>
      <c r="I340" s="113"/>
      <c r="J340" s="359"/>
    </row>
    <row r="341" spans="1:10" ht="14.1" customHeight="1" thickBot="1" x14ac:dyDescent="0.3">
      <c r="A341" s="27"/>
      <c r="B341" s="358"/>
      <c r="C341" s="344" t="s">
        <v>53</v>
      </c>
      <c r="D341" s="369"/>
      <c r="E341" s="385"/>
      <c r="F341" s="385"/>
      <c r="G341" s="375"/>
      <c r="H341" s="385"/>
      <c r="I341" s="113"/>
      <c r="J341" s="359"/>
    </row>
    <row r="342" spans="1:10" ht="14.1" customHeight="1" thickBot="1" x14ac:dyDescent="0.3">
      <c r="A342" s="27"/>
      <c r="B342" s="358"/>
      <c r="C342" s="347" t="s">
        <v>50</v>
      </c>
      <c r="D342" s="370">
        <f>D332+D335+D338</f>
        <v>4165</v>
      </c>
      <c r="E342" s="386">
        <f>E332+E335+E338+E341</f>
        <v>64.647999999999996</v>
      </c>
      <c r="F342" s="386">
        <f>F332+F335+F338+F341</f>
        <v>3963.52441</v>
      </c>
      <c r="G342" s="376">
        <f>SUM(G332:G341)</f>
        <v>201.47559000000001</v>
      </c>
      <c r="H342" s="386">
        <f>H332+H335+H338+H341</f>
        <v>4734.2764400000005</v>
      </c>
      <c r="I342" s="113"/>
      <c r="J342" s="359"/>
    </row>
    <row r="343" spans="1:10" ht="14.1" customHeight="1" x14ac:dyDescent="0.25">
      <c r="A343" s="27"/>
      <c r="B343" s="358"/>
      <c r="C343" s="113"/>
      <c r="D343" s="2"/>
      <c r="E343" s="113"/>
      <c r="F343" s="113"/>
      <c r="G343" s="113"/>
      <c r="H343" s="113"/>
      <c r="I343" s="113"/>
      <c r="J343" s="359"/>
    </row>
    <row r="344" spans="1:10" ht="14.1" customHeight="1" thickBot="1" x14ac:dyDescent="0.3">
      <c r="A344" s="27"/>
      <c r="B344" s="363"/>
      <c r="C344" s="121"/>
      <c r="D344" s="89"/>
      <c r="E344" s="121"/>
      <c r="F344" s="121"/>
      <c r="G344" s="121"/>
      <c r="H344" s="121"/>
      <c r="I344" s="121"/>
      <c r="J344" s="364"/>
    </row>
    <row r="345" spans="1:10" ht="0" hidden="1" customHeight="1" x14ac:dyDescent="0.25"/>
    <row r="346" spans="1:10" ht="0" hidden="1" customHeight="1" x14ac:dyDescent="0.25"/>
    <row r="347" spans="1:10" ht="0" hidden="1" customHeight="1" x14ac:dyDescent="0.25"/>
    <row r="348" spans="1:10" ht="0" hidden="1" customHeight="1" x14ac:dyDescent="0.25"/>
    <row r="349" spans="1:10" ht="0" hidden="1" customHeight="1" x14ac:dyDescent="0.25"/>
    <row r="350" spans="1:10" ht="0" hidden="1" customHeight="1" x14ac:dyDescent="0.25"/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51:H51"/>
    <mergeCell ref="C131:D131"/>
    <mergeCell ref="E131:F131"/>
    <mergeCell ref="G131:H131"/>
    <mergeCell ref="G187:G188"/>
    <mergeCell ref="B2:J2"/>
    <mergeCell ref="B9:J9"/>
    <mergeCell ref="C11:D11"/>
    <mergeCell ref="E11:F11"/>
    <mergeCell ref="G11:H11"/>
    <mergeCell ref="C204:D204"/>
    <mergeCell ref="G54:G58"/>
    <mergeCell ref="D54:D58"/>
    <mergeCell ref="C286:D286"/>
    <mergeCell ref="E286:F286"/>
    <mergeCell ref="G286:H286"/>
    <mergeCell ref="D269:D270"/>
    <mergeCell ref="G269:G270"/>
    <mergeCell ref="C94:D94"/>
    <mergeCell ref="E94:F94"/>
    <mergeCell ref="G94:H94"/>
    <mergeCell ref="C258:D258"/>
    <mergeCell ref="C197:G197"/>
    <mergeCell ref="C177:D177"/>
    <mergeCell ref="D187:D188"/>
    <mergeCell ref="D338:D340"/>
    <mergeCell ref="G338:G340"/>
    <mergeCell ref="C321:D321"/>
    <mergeCell ref="D332:D334"/>
    <mergeCell ref="G332:G334"/>
    <mergeCell ref="D335:D337"/>
    <mergeCell ref="G335:G337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47
&amp;"-,Normal"&amp;11(iht. motatte landings- og sluttsedler fra fiskesalgslagene; alle tallstørrelser i hele tonn)&amp;R28.11.2021
</oddHeader>
    <oddFooter>&amp;LFiskeridirektoratet&amp;CReguleringsseksjonen&amp;RAlejandro Maldonado</oddFooter>
  </headerFooter>
  <rowBreaks count="2" manualBreakCount="2">
    <brk id="88" max="16383" man="1"/>
    <brk id="17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UKE_47_2021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Olav Lekve</cp:lastModifiedBy>
  <cp:lastPrinted>2021-09-13T12:24:16Z</cp:lastPrinted>
  <dcterms:created xsi:type="dcterms:W3CDTF">2011-07-06T12:13:20Z</dcterms:created>
  <dcterms:modified xsi:type="dcterms:W3CDTF">2021-11-30T14:13:16Z</dcterms:modified>
</cp:coreProperties>
</file>