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4820" tabRatio="413"/>
  </bookViews>
  <sheets>
    <sheet name="UKE_9_2018" sheetId="1" r:id="rId1"/>
  </sheets>
  <definedNames>
    <definedName name="Z_14D440E4_F18A_4F78_9989_38C1B133222D_.wvu.Cols" localSheetId="0" hidden="1">UKE_9_2018!#REF!</definedName>
    <definedName name="Z_14D440E4_F18A_4F78_9989_38C1B133222D_.wvu.PrintArea" localSheetId="0" hidden="1">UKE_9_2018!$B$1:$M$215</definedName>
    <definedName name="Z_14D440E4_F18A_4F78_9989_38C1B133222D_.wvu.Rows" localSheetId="0" hidden="1">UKE_9_2018!$327:$1048576,UKE_9_2018!$216:$326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G33" i="1"/>
  <c r="J32" i="1" l="1"/>
  <c r="E21" i="1" l="1"/>
  <c r="G209" i="1" l="1"/>
  <c r="G210" i="1"/>
  <c r="G211" i="1"/>
  <c r="G208" i="1"/>
  <c r="D127" i="1" l="1"/>
  <c r="H114" i="1"/>
  <c r="F114" i="1"/>
  <c r="D114" i="1"/>
  <c r="D93" i="1"/>
  <c r="D92" i="1"/>
  <c r="H80" i="1"/>
  <c r="F80" i="1"/>
  <c r="D80" i="1"/>
  <c r="G61" i="1"/>
  <c r="G59" i="1"/>
  <c r="I40" i="1"/>
  <c r="D32" i="1"/>
  <c r="D27" i="1"/>
  <c r="D26" i="1"/>
  <c r="D21" i="1"/>
  <c r="H14" i="1"/>
  <c r="F14" i="1"/>
  <c r="D14" i="1"/>
  <c r="D25" i="1" l="1"/>
  <c r="D24" i="1" s="1"/>
  <c r="D42" i="1" s="1"/>
  <c r="H189" i="1" l="1"/>
  <c r="H184" i="1"/>
  <c r="H183" i="1"/>
  <c r="H182" i="1"/>
  <c r="H181" i="1"/>
  <c r="H180" i="1"/>
  <c r="H138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I41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E25" i="1" l="1"/>
  <c r="E32" i="1"/>
  <c r="E87" i="1"/>
  <c r="E91" i="1"/>
  <c r="E90" i="1" s="1"/>
  <c r="E120" i="1"/>
  <c r="E126" i="1"/>
  <c r="E131" i="1"/>
  <c r="H131" i="1" s="1"/>
  <c r="E179" i="1"/>
  <c r="E190" i="1" s="1"/>
  <c r="H188" i="1"/>
  <c r="E101" i="1" l="1"/>
  <c r="E24" i="1"/>
  <c r="E42" i="1" s="1"/>
  <c r="E125" i="1"/>
  <c r="E139" i="1" s="1"/>
  <c r="H126" i="1" l="1"/>
  <c r="H125" i="1" s="1"/>
  <c r="H120" i="1"/>
  <c r="I185" i="1" l="1"/>
  <c r="G34" i="1" l="1"/>
  <c r="I34" i="1" s="1"/>
  <c r="F133" i="1" l="1"/>
  <c r="F25" i="1" l="1"/>
  <c r="F126" i="1" l="1"/>
  <c r="F125" i="1" s="1"/>
  <c r="G30" i="1" l="1"/>
  <c r="I30" i="1" s="1"/>
  <c r="H62" i="1" l="1"/>
  <c r="F179" i="1" l="1"/>
  <c r="G179" i="1"/>
  <c r="I133" i="1" l="1"/>
  <c r="I120" i="1"/>
  <c r="I126" i="1"/>
  <c r="I125" i="1" s="1"/>
  <c r="H42" i="1"/>
  <c r="G32" i="1"/>
  <c r="I139" i="1" l="1"/>
  <c r="I179" i="1"/>
  <c r="H68" i="1"/>
  <c r="F32" i="1"/>
  <c r="F24" i="1" s="1"/>
  <c r="I32" i="1" l="1"/>
  <c r="I25" i="1"/>
  <c r="H91" i="1"/>
  <c r="H90" i="1" s="1"/>
  <c r="I24" i="1" l="1"/>
  <c r="F185" i="1" l="1"/>
  <c r="F190" i="1" s="1"/>
  <c r="G185" i="1"/>
  <c r="H185" i="1" s="1"/>
  <c r="I190" i="1"/>
  <c r="G133" i="1"/>
  <c r="H133" i="1" s="1"/>
  <c r="D212" i="1" l="1"/>
  <c r="F162" i="1" l="1"/>
  <c r="E162" i="1"/>
  <c r="D162" i="1"/>
  <c r="G161" i="1"/>
  <c r="G160" i="1"/>
  <c r="G159" i="1"/>
  <c r="D131" i="1"/>
  <c r="G126" i="1"/>
  <c r="D126" i="1"/>
  <c r="G120" i="1"/>
  <c r="F120" i="1"/>
  <c r="F139" i="1" s="1"/>
  <c r="D120" i="1"/>
  <c r="G66" i="1"/>
  <c r="F62" i="1"/>
  <c r="F68" i="1" s="1"/>
  <c r="G68" i="1" s="1"/>
  <c r="E62" i="1"/>
  <c r="E68" i="1" s="1"/>
  <c r="D55" i="1"/>
  <c r="D125" i="1" l="1"/>
  <c r="D139" i="1" s="1"/>
  <c r="G125" i="1"/>
  <c r="G162" i="1"/>
  <c r="G62" i="1"/>
  <c r="G139" i="1" l="1"/>
  <c r="H139" i="1" s="1"/>
  <c r="I91" i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J25" i="1"/>
  <c r="G25" i="1"/>
  <c r="G24" i="1" s="1"/>
  <c r="J21" i="1"/>
  <c r="G21" i="1"/>
  <c r="F21" i="1"/>
  <c r="D101" i="1" l="1"/>
  <c r="F42" i="1"/>
  <c r="I101" i="1"/>
  <c r="G42" i="1"/>
  <c r="H101" i="1"/>
  <c r="G101" i="1"/>
  <c r="F101" i="1"/>
  <c r="J24" i="1"/>
  <c r="J42" i="1" s="1"/>
  <c r="I21" i="1"/>
  <c r="I42" i="1" s="1"/>
  <c r="F212" i="1" l="1"/>
  <c r="E212" i="1" l="1"/>
  <c r="G190" i="1" l="1"/>
  <c r="D179" i="1"/>
  <c r="D153" i="1" l="1"/>
  <c r="H212" i="1" l="1"/>
  <c r="H162" i="1" l="1"/>
  <c r="G212" i="1" l="1"/>
  <c r="H207" i="1"/>
  <c r="G207" i="1"/>
  <c r="F207" i="1"/>
  <c r="E207" i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<sst xmlns="http://schemas.openxmlformats.org/spreadsheetml/2006/main" count="229" uniqueCount="116">
  <si>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</si>
  <si>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</si>
  <si>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</si>
  <si>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</si>
  <si>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</si>
  <si>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</si>
  <si>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</si>
  <si>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</si>
  <si>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</si>
  <si>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</si>
  <si>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</si>
  <si>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</si>
  <si>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</si>
  <si>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</si>
  <si>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</si>
  <si>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</si>
  <si>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</si>
  <si>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</si>
  <si>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</si>
  <si>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</si>
  <si>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</si>
  <si>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</si>
  <si>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</si>
  <si>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</si>
  <si>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</si>
  <si>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</si>
  <si>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</si>
  <si>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</si>
  <si>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</si>
  <si>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</si>
  <si>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</si>
  <si>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</si>
  <si>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</si>
  <si>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</si>
  <si>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</si>
  <si>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</si>
  <si>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</si>
  <si>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</si>
  <si>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</si>
  <si>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</si>
  <si>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</si>
  <si>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</si>
  <si>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</si>
  <si>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</si>
  <si>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</si>
  <si>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</si>
  <si>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</si>
  <si>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</si>
  <si>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</si>
  <si>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</si>
  <si>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</si>
  <si>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</si>
  <si>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</si>
  <si>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</si>
  <si>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</si>
  <si>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</si>
  <si>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</si>
  <si>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</si>
  <si>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</si>
  <si>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</si>
  <si>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</si>
  <si>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</si>
  <si>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</si>
  <si>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</si>
  <si>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</si>
  <si>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</si>
  <si>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</si>
  <si>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</si>
  <si>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</si>
  <si>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</si>
  <si>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</si>
  <si>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</si>
  <si>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</si>
  <si>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</si>
  <si>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</si>
  <si>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</si>
  <si>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</si>
  <si>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</si>
  <si>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</si>
  <si>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</si>
  <si>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</si>
  <si>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</si>
  <si>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</si>
  <si>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</si>
  <si>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</si>
  <si>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</si>
  <si>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rekrutteringsordningen, fangst føres på hjemmelslengde til fartøy som lander fangsten.</t>
    </r>
  </si>
  <si>
    <t>Distriktskvoteordning</t>
  </si>
  <si>
    <t>LANDET KVANTUM AV TORSK, HYSE, SEI, BLÅKVEITE OG SNABELUER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</si>
  <si>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rekrutteringsordningen, fangst føres på hjemmelslengde til fartøy som lander fangsten.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</si>
  <si>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</si>
  <si>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rekrutteringsordningen, fangst føres på hjemmelslengde til fartøy som lander fangsten.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</si>
  <si>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</si>
  <si>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</si>
  <si>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</si>
  <si>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</si>
  <si>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r>
      <t xml:space="preserve">  </t>
    </r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</si>
  <si>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</si>
  <si>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</si>
  <si>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</si>
  <si>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</si>
  <si>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</si>
  <si>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</si>
  <si>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</si>
  <si>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r>
      <t xml:space="preserve">1 </t>
    </r>
    <r>
      <rPr>
        <sz val="9"/>
        <rFont val="Calibri"/>
        <family val="2"/>
      </rPr>
      <t>Det er avsatt 323 tonn til forsknings- og undervisningskvoter, 300 tonn til ungdomsfiskeordningen og rekreasjonsfisket og 1 515 tonn til rekrutteringsordningen</t>
    </r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</si>
  <si>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</si>
  <si>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</si>
  <si>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</si>
  <si>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</si>
  <si>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</si>
  <si>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UKE 9</t>
  </si>
  <si>
    <t>LANDET KVANTUM T.O.M UKE 9</t>
  </si>
  <si>
    <t>LANDET KVANTUM T.O.M. UKE 9 2017</t>
  </si>
  <si>
    <r>
      <t xml:space="preserve">3 </t>
    </r>
    <r>
      <rPr>
        <sz val="9"/>
        <color theme="1"/>
        <rFont val="Calibri"/>
        <family val="2"/>
      </rPr>
      <t>Registrert rekreasjonsfiske utgjør 271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</si>
  <si>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12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</si>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</sst>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43" fillId="0" borderId="97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4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6"/>
  <sheetViews>
    <sheetView showGridLines="0" showZeros="0" tabSelected="1" showRuler="0" view="pageLayout" zoomScaleNormal="115" workbookViewId="0">
      <selection activeCell="G39" sqref="G39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8.28515625" style="71" customWidth="1"/>
    <col min="10" max="10" width="17.7109375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4" t="s">
        <v>88</v>
      </c>
      <c r="C2" s="445"/>
      <c r="D2" s="445"/>
      <c r="E2" s="445"/>
      <c r="F2" s="445"/>
      <c r="G2" s="445"/>
      <c r="H2" s="445"/>
      <c r="I2" s="445"/>
      <c r="J2" s="445"/>
      <c r="K2" s="446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5"/>
      <c r="C7" s="436"/>
      <c r="D7" s="436"/>
      <c r="E7" s="436"/>
      <c r="F7" s="436"/>
      <c r="G7" s="436"/>
      <c r="H7" s="436"/>
      <c r="I7" s="436"/>
      <c r="J7" s="436"/>
      <c r="K7" s="437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6" t="s">
        <v>2</v>
      </c>
      <c r="D9" s="427"/>
      <c r="E9" s="426" t="s">
        <v>20</v>
      </c>
      <c r="F9" s="427"/>
      <c r="G9" s="426" t="s">
        <v>21</v>
      </c>
      <c r="H9" s="427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7">
        <v>107808</v>
      </c>
      <c r="G10" s="167" t="s">
        <v>25</v>
      </c>
      <c r="H10" s="247">
        <v>28039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350159</v>
      </c>
      <c r="E11" s="167" t="s">
        <v>6</v>
      </c>
      <c r="F11" s="171">
        <v>218886</v>
      </c>
      <c r="G11" s="167" t="s">
        <v>93</v>
      </c>
      <c r="H11" s="171">
        <v>152845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338159</v>
      </c>
      <c r="E12" s="167" t="s">
        <v>94</v>
      </c>
      <c r="F12" s="171">
        <v>23465</v>
      </c>
      <c r="G12" s="167" t="s">
        <v>95</v>
      </c>
      <c r="H12" s="171">
        <v>18702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107682</v>
      </c>
      <c r="E13" s="241"/>
      <c r="F13" s="242"/>
      <c r="G13" s="169" t="s">
        <v>15</v>
      </c>
      <c r="H13" s="248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796000</v>
      </c>
      <c r="E14" s="122" t="s">
        <v>7</v>
      </c>
      <c r="F14" s="172">
        <f>SUM(F10:F13)</f>
        <v>350159</v>
      </c>
      <c r="G14" s="122" t="s">
        <v>6</v>
      </c>
      <c r="H14" s="172">
        <f>SUM(H10:H13)</f>
        <v>218886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18" t="s">
        <v>96</v>
      </c>
      <c r="D15" s="318"/>
      <c r="E15" s="318"/>
      <c r="F15" s="318"/>
      <c r="G15" s="318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97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0"/>
      <c r="D17" s="240"/>
      <c r="E17" s="240"/>
      <c r="F17" s="240"/>
      <c r="G17" s="240"/>
      <c r="H17" s="240"/>
      <c r="I17" s="240"/>
      <c r="J17" s="202"/>
      <c r="K17" s="128"/>
      <c r="L17" s="119"/>
      <c r="M17" s="119"/>
    </row>
    <row r="18" spans="1:13" ht="21.75" customHeight="1" x14ac:dyDescent="0.25">
      <c r="B18" s="428" t="s">
        <v>8</v>
      </c>
      <c r="C18" s="429"/>
      <c r="D18" s="429"/>
      <c r="E18" s="429"/>
      <c r="F18" s="429"/>
      <c r="G18" s="429"/>
      <c r="H18" s="429"/>
      <c r="I18" s="429"/>
      <c r="J18" s="429"/>
      <c r="K18" s="430"/>
      <c r="L18" s="208"/>
      <c r="M18" s="208"/>
    </row>
    <row r="19" spans="1:13" ht="12" customHeight="1" thickBot="1" x14ac:dyDescent="0.3">
      <c r="B19" s="120"/>
      <c r="C19" s="243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3" t="s">
        <v>77</v>
      </c>
      <c r="E20" s="333" t="s">
        <v>74</v>
      </c>
      <c r="F20" s="334" t="s">
        <v>110</v>
      </c>
      <c r="G20" s="334" t="s">
        <v>111</v>
      </c>
      <c r="H20" s="334" t="s">
        <v>75</v>
      </c>
      <c r="I20" s="334" t="s">
        <v>64</v>
      </c>
      <c r="J20" s="335" t="s">
        <v>112</v>
      </c>
      <c r="K20" s="117"/>
      <c r="L20" s="4"/>
      <c r="M20" s="4"/>
    </row>
    <row r="21" spans="1:13" ht="14.1" customHeight="1" x14ac:dyDescent="0.25">
      <c r="B21" s="120"/>
      <c r="C21" s="264" t="s">
        <v>16</v>
      </c>
      <c r="D21" s="319">
        <f>D23+D22</f>
        <v>107808</v>
      </c>
      <c r="E21" s="336">
        <f>E22+E23</f>
        <v>109272</v>
      </c>
      <c r="F21" s="336">
        <f>F23+F22</f>
        <v>1759.0540999999998</v>
      </c>
      <c r="G21" s="336">
        <f>G22+G23</f>
        <v>30315.821599999999</v>
      </c>
      <c r="H21" s="336"/>
      <c r="I21" s="336">
        <f>I23+I22</f>
        <v>78956.178400000004</v>
      </c>
      <c r="J21" s="337">
        <f>J23+J22</f>
        <v>25062.780900000002</v>
      </c>
      <c r="K21" s="129"/>
      <c r="L21" s="158"/>
      <c r="M21" s="158"/>
    </row>
    <row r="22" spans="1:13" ht="14.1" customHeight="1" x14ac:dyDescent="0.25">
      <c r="B22" s="120"/>
      <c r="C22" s="265" t="s">
        <v>12</v>
      </c>
      <c r="D22" s="320">
        <v>107058</v>
      </c>
      <c r="E22" s="338">
        <v>108522</v>
      </c>
      <c r="F22" s="338">
        <v>1752.3010999999999</v>
      </c>
      <c r="G22" s="338">
        <v>30202.103999999999</v>
      </c>
      <c r="H22" s="338"/>
      <c r="I22" s="338">
        <f>E22-G22</f>
        <v>78319.896000000008</v>
      </c>
      <c r="J22" s="339">
        <v>24906.2664</v>
      </c>
      <c r="K22" s="129"/>
      <c r="L22" s="158"/>
      <c r="M22" s="158"/>
    </row>
    <row r="23" spans="1:13" ht="14.1" customHeight="1" thickBot="1" x14ac:dyDescent="0.3">
      <c r="B23" s="120"/>
      <c r="C23" s="266" t="s">
        <v>11</v>
      </c>
      <c r="D23" s="332">
        <v>750</v>
      </c>
      <c r="E23" s="340">
        <v>750</v>
      </c>
      <c r="F23" s="340">
        <v>6.7530000000000001</v>
      </c>
      <c r="G23" s="340">
        <v>113.7176</v>
      </c>
      <c r="H23" s="340"/>
      <c r="I23" s="338">
        <f>E23-G23</f>
        <v>636.28240000000005</v>
      </c>
      <c r="J23" s="339">
        <v>156.5145</v>
      </c>
      <c r="K23" s="129"/>
      <c r="L23" s="158"/>
      <c r="M23" s="158"/>
    </row>
    <row r="24" spans="1:13" ht="14.1" customHeight="1" x14ac:dyDescent="0.25">
      <c r="B24" s="120"/>
      <c r="C24" s="264" t="s">
        <v>17</v>
      </c>
      <c r="D24" s="319">
        <f>D32+D31+D25</f>
        <v>224148</v>
      </c>
      <c r="E24" s="336">
        <f>E25+E31+E32</f>
        <v>222457</v>
      </c>
      <c r="F24" s="336">
        <f>F32+F31+F25</f>
        <v>15532.358800000002</v>
      </c>
      <c r="G24" s="336">
        <f>G25+G31+G32</f>
        <v>80345.301899999991</v>
      </c>
      <c r="H24" s="336"/>
      <c r="I24" s="336">
        <f>I25+I31+I32</f>
        <v>142111.69809999998</v>
      </c>
      <c r="J24" s="337">
        <f>J25+J31+J32</f>
        <v>77119.933799999984</v>
      </c>
      <c r="K24" s="129"/>
      <c r="L24" s="158"/>
      <c r="M24" s="158"/>
    </row>
    <row r="25" spans="1:13" ht="15" customHeight="1" x14ac:dyDescent="0.25">
      <c r="A25" s="21"/>
      <c r="B25" s="130"/>
      <c r="C25" s="271" t="s">
        <v>98</v>
      </c>
      <c r="D25" s="321">
        <f>D26+D27+D28+D29+D30</f>
        <v>175307</v>
      </c>
      <c r="E25" s="342">
        <f>E26+E27+E28+E29+E30</f>
        <v>177489</v>
      </c>
      <c r="F25" s="342">
        <f>F26+F27+F28+F29</f>
        <v>12046.4004</v>
      </c>
      <c r="G25" s="342">
        <f>G26+G27+G28+G29</f>
        <v>65127.275300000001</v>
      </c>
      <c r="H25" s="342"/>
      <c r="I25" s="342">
        <f>I26+I27+I28+I29+I30</f>
        <v>112361.72469999999</v>
      </c>
      <c r="J25" s="343">
        <f>J26+J27+J28+J29+J30</f>
        <v>64143.476599999995</v>
      </c>
      <c r="K25" s="129"/>
      <c r="L25" s="158"/>
      <c r="M25" s="158"/>
    </row>
    <row r="26" spans="1:13" ht="14.1" customHeight="1" x14ac:dyDescent="0.25">
      <c r="A26" s="22"/>
      <c r="B26" s="131"/>
      <c r="C26" s="270" t="s">
        <v>22</v>
      </c>
      <c r="D26" s="322">
        <f>42261+2230</f>
        <v>44491</v>
      </c>
      <c r="E26" s="344">
        <v>48859</v>
      </c>
      <c r="F26" s="344">
        <v>4496.5380999999998</v>
      </c>
      <c r="G26" s="344">
        <v>21111.599099999999</v>
      </c>
      <c r="H26" s="344"/>
      <c r="I26" s="344">
        <f>E26-G26+H26</f>
        <v>27747.400900000001</v>
      </c>
      <c r="J26" s="345">
        <v>15415.0568</v>
      </c>
      <c r="K26" s="129"/>
      <c r="L26" s="158"/>
      <c r="M26" s="158"/>
    </row>
    <row r="27" spans="1:13" ht="14.1" customHeight="1" x14ac:dyDescent="0.25">
      <c r="A27" s="22"/>
      <c r="B27" s="131"/>
      <c r="C27" s="270" t="s">
        <v>60</v>
      </c>
      <c r="D27" s="322">
        <f>40596+3032</f>
        <v>43628</v>
      </c>
      <c r="E27" s="344">
        <v>44043</v>
      </c>
      <c r="F27" s="344">
        <v>3808.7197000000001</v>
      </c>
      <c r="G27" s="344">
        <v>22803.517</v>
      </c>
      <c r="H27" s="344"/>
      <c r="I27" s="344">
        <f>E27-G27+H27</f>
        <v>21239.483</v>
      </c>
      <c r="J27" s="345">
        <v>19535.1122</v>
      </c>
      <c r="K27" s="129"/>
      <c r="L27" s="158"/>
      <c r="M27" s="158"/>
    </row>
    <row r="28" spans="1:13" ht="14.1" customHeight="1" x14ac:dyDescent="0.25">
      <c r="A28" s="22"/>
      <c r="B28" s="131"/>
      <c r="C28" s="270" t="s">
        <v>61</v>
      </c>
      <c r="D28" s="322">
        <v>41941</v>
      </c>
      <c r="E28" s="344">
        <v>40951</v>
      </c>
      <c r="F28" s="344">
        <v>2252.1287000000002</v>
      </c>
      <c r="G28" s="344">
        <v>16670.515800000001</v>
      </c>
      <c r="H28" s="344"/>
      <c r="I28" s="344">
        <f>E28-G28+H28</f>
        <v>24280.484199999999</v>
      </c>
      <c r="J28" s="345">
        <v>17414.0062</v>
      </c>
      <c r="K28" s="129"/>
      <c r="L28" s="158"/>
      <c r="M28" s="158"/>
    </row>
    <row r="29" spans="1:13" ht="14.1" customHeight="1" x14ac:dyDescent="0.25">
      <c r="A29" s="22"/>
      <c r="B29" s="131"/>
      <c r="C29" s="270" t="s">
        <v>99</v>
      </c>
      <c r="D29" s="322">
        <v>28047</v>
      </c>
      <c r="E29" s="344">
        <v>26436</v>
      </c>
      <c r="F29" s="344">
        <v>1489.0138999999999</v>
      </c>
      <c r="G29" s="344">
        <v>4541.6433999999999</v>
      </c>
      <c r="H29" s="344"/>
      <c r="I29" s="344">
        <f>E29-G29+H29</f>
        <v>21894.356599999999</v>
      </c>
      <c r="J29" s="345">
        <v>11779.3014</v>
      </c>
      <c r="K29" s="129"/>
      <c r="L29" s="158"/>
      <c r="M29" s="158"/>
    </row>
    <row r="30" spans="1:13" ht="14.1" customHeight="1" x14ac:dyDescent="0.25">
      <c r="A30" s="22"/>
      <c r="B30" s="131"/>
      <c r="C30" s="270" t="s">
        <v>100</v>
      </c>
      <c r="D30" s="322">
        <v>17200</v>
      </c>
      <c r="E30" s="344">
        <v>17200</v>
      </c>
      <c r="F30" s="344"/>
      <c r="G30" s="344">
        <f>SUM(H26:H29)</f>
        <v>0</v>
      </c>
      <c r="H30" s="344"/>
      <c r="I30" s="344">
        <f>E30-G30</f>
        <v>17200</v>
      </c>
      <c r="J30" s="343"/>
      <c r="K30" s="129"/>
      <c r="L30" s="158"/>
      <c r="M30" s="158"/>
    </row>
    <row r="31" spans="1:13" ht="14.1" customHeight="1" x14ac:dyDescent="0.25">
      <c r="A31" s="23"/>
      <c r="B31" s="130"/>
      <c r="C31" s="271" t="s">
        <v>18</v>
      </c>
      <c r="D31" s="321">
        <v>28039</v>
      </c>
      <c r="E31" s="342">
        <v>29065</v>
      </c>
      <c r="F31" s="342">
        <v>526.4239</v>
      </c>
      <c r="G31" s="342">
        <v>6732.6876000000002</v>
      </c>
      <c r="H31" s="417"/>
      <c r="I31" s="417">
        <f>E31-G31</f>
        <v>22332.312399999999</v>
      </c>
      <c r="J31" s="343">
        <v>7391.5142999999998</v>
      </c>
      <c r="K31" s="129"/>
      <c r="L31" s="158"/>
      <c r="M31" s="158"/>
    </row>
    <row r="32" spans="1:13" ht="14.1" customHeight="1" x14ac:dyDescent="0.25">
      <c r="A32" s="23"/>
      <c r="B32" s="130"/>
      <c r="C32" s="271" t="s">
        <v>101</v>
      </c>
      <c r="D32" s="321">
        <f>D33+D34</f>
        <v>20802</v>
      </c>
      <c r="E32" s="342">
        <f>E34+E33</f>
        <v>15903</v>
      </c>
      <c r="F32" s="342">
        <f>F33</f>
        <v>2959.5345000000002</v>
      </c>
      <c r="G32" s="342">
        <f>G33</f>
        <v>8485.3389999999999</v>
      </c>
      <c r="H32" s="344"/>
      <c r="I32" s="342">
        <f>I33+I34</f>
        <v>7417.6610000000001</v>
      </c>
      <c r="J32" s="343">
        <f>J33</f>
        <v>5584.9429</v>
      </c>
      <c r="K32" s="129"/>
      <c r="L32" s="158"/>
      <c r="M32" s="158"/>
    </row>
    <row r="33" spans="1:13" ht="14.1" customHeight="1" x14ac:dyDescent="0.25">
      <c r="A33" s="22"/>
      <c r="B33" s="131"/>
      <c r="C33" s="270" t="s">
        <v>10</v>
      </c>
      <c r="D33" s="322">
        <v>18702</v>
      </c>
      <c r="E33" s="344">
        <v>13803</v>
      </c>
      <c r="F33" s="344">
        <f>3005.5345-F37</f>
        <v>2959.5345000000002</v>
      </c>
      <c r="G33" s="344">
        <f>8710.339-G37</f>
        <v>8485.3389999999999</v>
      </c>
      <c r="H33" s="344"/>
      <c r="I33" s="344">
        <f>E33-G33+H33</f>
        <v>5317.6610000000001</v>
      </c>
      <c r="J33" s="345">
        <v>5584.9429</v>
      </c>
      <c r="K33" s="129"/>
      <c r="L33" s="158"/>
      <c r="M33" s="158"/>
    </row>
    <row r="34" spans="1:13" ht="14.1" customHeight="1" thickBot="1" x14ac:dyDescent="0.3">
      <c r="A34" s="22"/>
      <c r="B34" s="131"/>
      <c r="C34" s="346" t="s">
        <v>102</v>
      </c>
      <c r="D34" s="323">
        <v>2100</v>
      </c>
      <c r="E34" s="347">
        <v>2100</v>
      </c>
      <c r="F34" s="347"/>
      <c r="G34" s="347">
        <f>H33</f>
        <v>0</v>
      </c>
      <c r="H34" s="347"/>
      <c r="I34" s="347">
        <f t="shared" ref="I34:I41" si="0">E34-G34</f>
        <v>2100</v>
      </c>
      <c r="J34" s="348"/>
      <c r="K34" s="129"/>
      <c r="L34" s="158"/>
      <c r="M34" s="158"/>
    </row>
    <row r="35" spans="1:13" ht="15.75" customHeight="1" thickBot="1" x14ac:dyDescent="0.3">
      <c r="B35" s="120"/>
      <c r="C35" s="175" t="s">
        <v>78</v>
      </c>
      <c r="D35" s="410">
        <v>4000</v>
      </c>
      <c r="E35" s="349">
        <v>4000</v>
      </c>
      <c r="F35" s="349">
        <v>158.21850000000001</v>
      </c>
      <c r="G35" s="349">
        <v>580.46849999999995</v>
      </c>
      <c r="H35" s="349"/>
      <c r="I35" s="378">
        <f t="shared" si="0"/>
        <v>3419.5315000000001</v>
      </c>
      <c r="J35" s="379">
        <v>199.44980000000001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4">
        <v>703</v>
      </c>
      <c r="E36" s="325">
        <v>703</v>
      </c>
      <c r="F36" s="349">
        <v>36.180300000000003</v>
      </c>
      <c r="G36" s="349">
        <v>95.972300000000004</v>
      </c>
      <c r="H36" s="325"/>
      <c r="I36" s="378">
        <f t="shared" si="0"/>
        <v>607.02769999999998</v>
      </c>
      <c r="J36" s="408">
        <v>78.581000000000003</v>
      </c>
      <c r="K36" s="129"/>
      <c r="L36" s="158"/>
      <c r="M36" s="158"/>
    </row>
    <row r="37" spans="1:13" ht="17.25" customHeight="1" thickBot="1" x14ac:dyDescent="0.3">
      <c r="B37" s="120"/>
      <c r="C37" s="175" t="s">
        <v>79</v>
      </c>
      <c r="D37" s="324">
        <v>3000</v>
      </c>
      <c r="E37" s="325">
        <v>3000</v>
      </c>
      <c r="F37" s="325">
        <v>46</v>
      </c>
      <c r="G37" s="325">
        <v>225</v>
      </c>
      <c r="H37" s="377"/>
      <c r="I37" s="378">
        <f t="shared" si="0"/>
        <v>2775</v>
      </c>
      <c r="J37" s="408"/>
      <c r="K37" s="129"/>
      <c r="L37" s="158"/>
      <c r="M37" s="158"/>
    </row>
    <row r="38" spans="1:13" ht="17.25" customHeight="1" thickBot="1" x14ac:dyDescent="0.3">
      <c r="B38" s="120"/>
      <c r="C38" s="175" t="s">
        <v>67</v>
      </c>
      <c r="D38" s="324">
        <v>7000</v>
      </c>
      <c r="E38" s="325">
        <v>7000</v>
      </c>
      <c r="F38" s="325">
        <v>91.469899999999996</v>
      </c>
      <c r="G38" s="325">
        <v>7000</v>
      </c>
      <c r="H38" s="325"/>
      <c r="I38" s="378">
        <f t="shared" si="0"/>
        <v>0</v>
      </c>
      <c r="J38" s="408">
        <v>7000</v>
      </c>
      <c r="K38" s="129"/>
      <c r="L38" s="158"/>
      <c r="M38" s="158"/>
    </row>
    <row r="39" spans="1:13" ht="17.25" customHeight="1" thickBot="1" x14ac:dyDescent="0.3">
      <c r="B39" s="120"/>
      <c r="C39" s="175" t="s">
        <v>87</v>
      </c>
      <c r="D39" s="324">
        <v>3000</v>
      </c>
      <c r="E39" s="325">
        <v>3000</v>
      </c>
      <c r="F39" s="325"/>
      <c r="G39" s="325"/>
      <c r="H39" s="325"/>
      <c r="I39" s="378">
        <f t="shared" si="0"/>
        <v>3000</v>
      </c>
      <c r="J39" s="408"/>
      <c r="K39" s="129"/>
      <c r="L39" s="158"/>
      <c r="M39" s="158"/>
    </row>
    <row r="40" spans="1:13" ht="17.25" customHeight="1" thickBot="1" x14ac:dyDescent="0.3">
      <c r="B40" s="120"/>
      <c r="C40" s="175" t="s">
        <v>103</v>
      </c>
      <c r="D40" s="324">
        <v>500</v>
      </c>
      <c r="E40" s="325">
        <v>500</v>
      </c>
      <c r="F40" s="325"/>
      <c r="G40" s="325"/>
      <c r="H40" s="325"/>
      <c r="I40" s="378">
        <f t="shared" si="0"/>
        <v>500</v>
      </c>
      <c r="J40" s="408"/>
      <c r="K40" s="129"/>
      <c r="L40" s="158"/>
      <c r="M40" s="158"/>
    </row>
    <row r="41" spans="1:13" ht="14.1" customHeight="1" thickBot="1" x14ac:dyDescent="0.3">
      <c r="B41" s="120"/>
      <c r="C41" s="153" t="s">
        <v>14</v>
      </c>
      <c r="D41" s="324">
        <v>0</v>
      </c>
      <c r="E41" s="325"/>
      <c r="F41" s="325">
        <v>48</v>
      </c>
      <c r="G41" s="325">
        <v>161</v>
      </c>
      <c r="H41" s="325"/>
      <c r="I41" s="378">
        <f t="shared" si="0"/>
        <v>-161</v>
      </c>
      <c r="J41" s="408">
        <v>36</v>
      </c>
      <c r="K41" s="129"/>
      <c r="L41" s="158"/>
      <c r="M41" s="158"/>
    </row>
    <row r="42" spans="1:13" ht="16.5" customHeight="1" thickBot="1" x14ac:dyDescent="0.3">
      <c r="B42" s="120"/>
      <c r="C42" s="181" t="s">
        <v>9</v>
      </c>
      <c r="D42" s="326">
        <f>D21+D24+D35+D36+D37+D38+D41</f>
        <v>346659</v>
      </c>
      <c r="E42" s="327">
        <f>E21+E24+E35+E36+E37+E38+E39+E40+E41</f>
        <v>349932</v>
      </c>
      <c r="F42" s="199">
        <f>F21+F24+F35+F36+F38+F41+F37</f>
        <v>17671.281600000002</v>
      </c>
      <c r="G42" s="199">
        <f>G21+G24+G35+G36+G37+G38+G41</f>
        <v>118723.56429999998</v>
      </c>
      <c r="H42" s="199">
        <f>H26+H27+H28+H29+H33</f>
        <v>0</v>
      </c>
      <c r="I42" s="307">
        <f>I21+I24+I35+I36+I37+I38+I39+I40+I41</f>
        <v>231208.4357</v>
      </c>
      <c r="J42" s="200">
        <f>J21+J24+J35+J36+J37+J38+J39+J40+J41</f>
        <v>109496.74549999999</v>
      </c>
      <c r="K42" s="129"/>
      <c r="L42" s="158"/>
      <c r="M42" s="158"/>
    </row>
    <row r="43" spans="1:13" ht="14.1" customHeight="1" x14ac:dyDescent="0.25">
      <c r="A43" s="16"/>
      <c r="B43" s="123"/>
      <c r="C43" s="124" t="s">
        <v>86</v>
      </c>
      <c r="D43" s="132"/>
      <c r="E43" s="132"/>
      <c r="F43" s="173"/>
      <c r="G43" s="173"/>
      <c r="H43" s="165"/>
      <c r="I43" s="165"/>
      <c r="J43" s="165"/>
      <c r="K43" s="125"/>
      <c r="L43" s="124"/>
      <c r="M43" s="124"/>
    </row>
    <row r="44" spans="1:13" s="16" customFormat="1" ht="14.1" customHeight="1" x14ac:dyDescent="0.25">
      <c r="B44" s="123"/>
      <c r="C44" s="133" t="s">
        <v>81</v>
      </c>
      <c r="D44" s="132"/>
      <c r="E44" s="132"/>
      <c r="F44" s="132"/>
      <c r="G44" s="132"/>
      <c r="H44" s="158"/>
      <c r="I44" s="158"/>
      <c r="J44" s="158"/>
      <c r="K44" s="125"/>
      <c r="L44" s="124"/>
      <c r="M44" s="124"/>
    </row>
    <row r="45" spans="1:13" s="16" customFormat="1" ht="14.1" customHeight="1" x14ac:dyDescent="0.25">
      <c r="B45" s="123"/>
      <c r="C45" s="205" t="s">
        <v>113</v>
      </c>
      <c r="D45" s="207"/>
      <c r="E45" s="207"/>
      <c r="F45" s="207"/>
      <c r="G45" s="132"/>
      <c r="H45" s="158"/>
      <c r="I45" s="158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75"/>
      <c r="E46" s="375"/>
      <c r="F46" s="375"/>
      <c r="G46" s="376"/>
      <c r="H46" s="105"/>
      <c r="I46" s="105"/>
      <c r="J46" s="156"/>
      <c r="K46" s="136"/>
      <c r="L46" s="124"/>
      <c r="M46" s="124"/>
    </row>
    <row r="47" spans="1:13" ht="12" customHeight="1" thickTop="1" x14ac:dyDescent="0.25">
      <c r="B47" s="6"/>
      <c r="C47" s="220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35" t="s">
        <v>1</v>
      </c>
      <c r="C49" s="436"/>
      <c r="D49" s="436"/>
      <c r="E49" s="436"/>
      <c r="F49" s="436"/>
      <c r="G49" s="436"/>
      <c r="H49" s="436"/>
      <c r="I49" s="436"/>
      <c r="J49" s="436"/>
      <c r="K49" s="437"/>
      <c r="L49" s="208"/>
      <c r="M49" s="208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18" t="s">
        <v>2</v>
      </c>
      <c r="D51" s="419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51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51">
        <v>12225</v>
      </c>
      <c r="E53" s="139"/>
      <c r="F53" s="139"/>
      <c r="G53" s="178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51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51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52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28" t="s">
        <v>8</v>
      </c>
      <c r="C57" s="429"/>
      <c r="D57" s="429"/>
      <c r="E57" s="429"/>
      <c r="F57" s="429"/>
      <c r="G57" s="429"/>
      <c r="H57" s="429"/>
      <c r="I57" s="429"/>
      <c r="J57" s="429"/>
      <c r="K57" s="430"/>
      <c r="L57" s="208"/>
      <c r="M57" s="208"/>
    </row>
    <row r="58" spans="2:13" s="3" customFormat="1" ht="48" thickBot="1" x14ac:dyDescent="0.3">
      <c r="B58" s="143"/>
      <c r="C58" s="180" t="s">
        <v>19</v>
      </c>
      <c r="D58" s="198" t="s">
        <v>20</v>
      </c>
      <c r="E58" s="196" t="str">
        <f>F20</f>
        <v>LANDET KVANTUM UKE 9</v>
      </c>
      <c r="F58" s="196" t="str">
        <f>G20</f>
        <v>LANDET KVANTUM T.O.M UKE 9</v>
      </c>
      <c r="G58" s="196" t="str">
        <f>I20</f>
        <v>RESTKVOTER</v>
      </c>
      <c r="H58" s="197" t="str">
        <f>J20</f>
        <v>LANDET KVANTUM T.O.M. UKE 9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80" t="s">
        <v>32</v>
      </c>
      <c r="D59" s="431">
        <v>5346</v>
      </c>
      <c r="E59" s="396">
        <v>2.11</v>
      </c>
      <c r="F59" s="355">
        <v>153.6028</v>
      </c>
      <c r="G59" s="433">
        <f>D59-F59-F60</f>
        <v>5026.0804000000007</v>
      </c>
      <c r="H59" s="394">
        <v>30.070799999999998</v>
      </c>
      <c r="I59" s="162"/>
      <c r="J59" s="162"/>
      <c r="K59" s="190"/>
      <c r="L59" s="106"/>
      <c r="M59" s="106"/>
    </row>
    <row r="60" spans="2:13" ht="14.1" customHeight="1" x14ac:dyDescent="0.25">
      <c r="B60" s="146"/>
      <c r="C60" s="147" t="s">
        <v>29</v>
      </c>
      <c r="D60" s="432"/>
      <c r="E60" s="382">
        <v>20.146599999999999</v>
      </c>
      <c r="F60" s="401">
        <v>166.3168</v>
      </c>
      <c r="G60" s="434"/>
      <c r="H60" s="357">
        <v>108.4431</v>
      </c>
      <c r="I60" s="162"/>
      <c r="J60" s="162"/>
      <c r="K60" s="190"/>
      <c r="L60" s="106"/>
      <c r="M60" s="106"/>
    </row>
    <row r="61" spans="2:13" ht="14.1" customHeight="1" thickBot="1" x14ac:dyDescent="0.3">
      <c r="B61" s="146"/>
      <c r="C61" s="148" t="s">
        <v>76</v>
      </c>
      <c r="D61" s="410">
        <v>200</v>
      </c>
      <c r="E61" s="397"/>
      <c r="F61" s="403">
        <v>12.6831</v>
      </c>
      <c r="G61" s="411">
        <f>D61-F61</f>
        <v>187.3169</v>
      </c>
      <c r="H61" s="306">
        <v>2.5192000000000001</v>
      </c>
      <c r="I61" s="162"/>
      <c r="J61" s="162"/>
      <c r="K61" s="190"/>
      <c r="L61" s="106"/>
      <c r="M61" s="106"/>
    </row>
    <row r="62" spans="2:13" s="98" customFormat="1" ht="15.6" customHeight="1" x14ac:dyDescent="0.25">
      <c r="B62" s="163"/>
      <c r="C62" s="149" t="s">
        <v>57</v>
      </c>
      <c r="D62" s="356">
        <v>8019</v>
      </c>
      <c r="E62" s="398">
        <f>SUM(E63:E65)</f>
        <v>6.8375000000000004</v>
      </c>
      <c r="F62" s="355">
        <f>F63+F64+F65</f>
        <v>33.775600000000004</v>
      </c>
      <c r="G62" s="401">
        <f>D62-F62</f>
        <v>7985.2244000000001</v>
      </c>
      <c r="H62" s="358">
        <f>H63+H64+H65</f>
        <v>17.776899999999998</v>
      </c>
      <c r="I62" s="164"/>
      <c r="J62" s="164"/>
      <c r="K62" s="190"/>
      <c r="L62" s="106"/>
      <c r="M62" s="106"/>
    </row>
    <row r="63" spans="2:13" s="22" customFormat="1" ht="14.1" customHeight="1" x14ac:dyDescent="0.25">
      <c r="B63" s="150"/>
      <c r="C63" s="151" t="s">
        <v>33</v>
      </c>
      <c r="D63" s="245"/>
      <c r="E63" s="383">
        <v>0.68820000000000003</v>
      </c>
      <c r="F63" s="367">
        <v>7.5587999999999997</v>
      </c>
      <c r="G63" s="367"/>
      <c r="H63" s="368">
        <v>5.6984000000000004</v>
      </c>
      <c r="I63" s="152"/>
      <c r="J63" s="152"/>
      <c r="K63" s="190"/>
      <c r="L63" s="106"/>
      <c r="M63" s="106"/>
    </row>
    <row r="64" spans="2:13" s="22" customFormat="1" ht="14.1" customHeight="1" x14ac:dyDescent="0.25">
      <c r="B64" s="150"/>
      <c r="C64" s="151" t="s">
        <v>34</v>
      </c>
      <c r="D64" s="245"/>
      <c r="E64" s="383">
        <v>2.5310999999999999</v>
      </c>
      <c r="F64" s="367">
        <v>17.535900000000002</v>
      </c>
      <c r="G64" s="367"/>
      <c r="H64" s="368">
        <v>6.8353999999999999</v>
      </c>
      <c r="I64" s="177"/>
      <c r="J64" s="177"/>
      <c r="K64" s="190"/>
      <c r="L64" s="106"/>
      <c r="M64" s="106"/>
    </row>
    <row r="65" spans="2:13" s="22" customFormat="1" ht="14.1" customHeight="1" thickBot="1" x14ac:dyDescent="0.3">
      <c r="B65" s="150"/>
      <c r="C65" s="228" t="s">
        <v>35</v>
      </c>
      <c r="D65" s="246"/>
      <c r="E65" s="384">
        <v>3.6181999999999999</v>
      </c>
      <c r="F65" s="385">
        <v>8.6808999999999994</v>
      </c>
      <c r="G65" s="385"/>
      <c r="H65" s="395">
        <v>5.2431000000000001</v>
      </c>
      <c r="I65" s="177"/>
      <c r="J65" s="177"/>
      <c r="K65" s="190"/>
      <c r="L65" s="106"/>
      <c r="M65" s="106"/>
    </row>
    <row r="66" spans="2:13" ht="14.1" customHeight="1" thickBot="1" x14ac:dyDescent="0.3">
      <c r="B66" s="120"/>
      <c r="C66" s="153" t="s">
        <v>36</v>
      </c>
      <c r="D66" s="230">
        <v>190</v>
      </c>
      <c r="E66" s="399"/>
      <c r="F66" s="392"/>
      <c r="G66" s="392">
        <f>D66-F66</f>
        <v>190</v>
      </c>
      <c r="H66" s="236"/>
      <c r="I66" s="158"/>
      <c r="J66" s="158"/>
      <c r="K66" s="190"/>
      <c r="L66" s="106"/>
      <c r="M66" s="106"/>
    </row>
    <row r="67" spans="2:13" ht="14.1" customHeight="1" thickBot="1" x14ac:dyDescent="0.3">
      <c r="B67" s="120"/>
      <c r="C67" s="153" t="s">
        <v>14</v>
      </c>
      <c r="D67" s="229"/>
      <c r="E67" s="400"/>
      <c r="F67" s="402"/>
      <c r="G67" s="402"/>
      <c r="H67" s="302"/>
      <c r="I67" s="158"/>
      <c r="J67" s="158"/>
      <c r="K67" s="190"/>
      <c r="L67" s="106"/>
      <c r="M67" s="106"/>
    </row>
    <row r="68" spans="2:13" s="3" customFormat="1" ht="16.5" customHeight="1" thickBot="1" x14ac:dyDescent="0.3">
      <c r="B68" s="118"/>
      <c r="C68" s="181" t="s">
        <v>9</v>
      </c>
      <c r="D68" s="188">
        <v>12225</v>
      </c>
      <c r="E68" s="307">
        <f>E59+E60+E61+E62+E66+E67</f>
        <v>29.094099999999997</v>
      </c>
      <c r="F68" s="203">
        <f>F59+F60+F61+F62+F66+F67</f>
        <v>366.37830000000002</v>
      </c>
      <c r="G68" s="203">
        <f>D68-F68</f>
        <v>11858.6217</v>
      </c>
      <c r="H68" s="211">
        <f>H59+H60+H61+H62+H66+H67</f>
        <v>158.81</v>
      </c>
      <c r="I68" s="174"/>
      <c r="J68" s="174"/>
      <c r="K68" s="190"/>
      <c r="L68" s="106"/>
      <c r="M68" s="106"/>
    </row>
    <row r="69" spans="2:13" s="3" customFormat="1" ht="19.149999999999999" customHeight="1" thickBot="1" x14ac:dyDescent="0.3">
      <c r="B69" s="159"/>
      <c r="C69" s="442"/>
      <c r="D69" s="442"/>
      <c r="E69" s="442"/>
      <c r="F69" s="225"/>
      <c r="G69" s="155"/>
      <c r="H69" s="176"/>
      <c r="I69" s="160"/>
      <c r="J69" s="160"/>
      <c r="K69" s="161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35" t="s">
        <v>1</v>
      </c>
      <c r="C74" s="436"/>
      <c r="D74" s="436"/>
      <c r="E74" s="436"/>
      <c r="F74" s="436"/>
      <c r="G74" s="436"/>
      <c r="H74" s="436"/>
      <c r="I74" s="436"/>
      <c r="J74" s="436"/>
      <c r="K74" s="437"/>
      <c r="L74" s="208"/>
      <c r="M74" s="208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26" t="s">
        <v>2</v>
      </c>
      <c r="D76" s="427"/>
      <c r="E76" s="426" t="s">
        <v>20</v>
      </c>
      <c r="F76" s="438"/>
      <c r="G76" s="426" t="s">
        <v>21</v>
      </c>
      <c r="H76" s="427"/>
      <c r="I76" s="158"/>
      <c r="J76" s="158"/>
      <c r="K76" s="116"/>
      <c r="L76" s="137"/>
      <c r="M76" s="137"/>
    </row>
    <row r="77" spans="2:13" ht="15" x14ac:dyDescent="0.25">
      <c r="B77" s="253"/>
      <c r="C77" s="167" t="s">
        <v>27</v>
      </c>
      <c r="D77" s="171">
        <v>99230</v>
      </c>
      <c r="E77" s="254" t="s">
        <v>5</v>
      </c>
      <c r="F77" s="247">
        <v>36895</v>
      </c>
      <c r="G77" s="255" t="s">
        <v>25</v>
      </c>
      <c r="H77" s="247">
        <v>10835</v>
      </c>
      <c r="I77" s="168"/>
      <c r="J77" s="168"/>
      <c r="K77" s="256"/>
      <c r="L77" s="297"/>
      <c r="M77" s="137"/>
    </row>
    <row r="78" spans="2:13" ht="15" x14ac:dyDescent="0.25">
      <c r="B78" s="253"/>
      <c r="C78" s="167" t="s">
        <v>3</v>
      </c>
      <c r="D78" s="171">
        <v>90230</v>
      </c>
      <c r="E78" s="257" t="s">
        <v>6</v>
      </c>
      <c r="F78" s="171">
        <v>60197</v>
      </c>
      <c r="G78" s="255" t="s">
        <v>58</v>
      </c>
      <c r="H78" s="171">
        <v>44546</v>
      </c>
      <c r="I78" s="168"/>
      <c r="J78" s="168"/>
      <c r="K78" s="256"/>
      <c r="L78" s="297"/>
      <c r="M78" s="137"/>
    </row>
    <row r="79" spans="2:13" ht="18" thickBot="1" x14ac:dyDescent="0.3">
      <c r="B79" s="253"/>
      <c r="C79" s="167" t="s">
        <v>28</v>
      </c>
      <c r="D79" s="171">
        <v>12845</v>
      </c>
      <c r="E79" s="167" t="s">
        <v>94</v>
      </c>
      <c r="F79" s="171">
        <v>2138</v>
      </c>
      <c r="G79" s="255" t="s">
        <v>59</v>
      </c>
      <c r="H79" s="171">
        <v>4816</v>
      </c>
      <c r="I79" s="168"/>
      <c r="J79" s="168"/>
      <c r="K79" s="256"/>
      <c r="L79" s="297"/>
      <c r="M79" s="137"/>
    </row>
    <row r="80" spans="2:13" ht="14.1" customHeight="1" thickBot="1" x14ac:dyDescent="0.3">
      <c r="B80" s="253"/>
      <c r="C80" s="122" t="s">
        <v>31</v>
      </c>
      <c r="D80" s="172">
        <f>SUM(D77:D79)</f>
        <v>202305</v>
      </c>
      <c r="E80" s="122" t="s">
        <v>7</v>
      </c>
      <c r="F80" s="172">
        <f>SUM(F77:F79)</f>
        <v>99230</v>
      </c>
      <c r="G80" s="122" t="s">
        <v>6</v>
      </c>
      <c r="H80" s="172">
        <f>SUM(H77:H79)</f>
        <v>60197</v>
      </c>
      <c r="I80" s="168"/>
      <c r="J80" s="168"/>
      <c r="K80" s="258"/>
      <c r="L80" s="261"/>
      <c r="M80" s="119"/>
    </row>
    <row r="81" spans="1:13" ht="12" customHeight="1" x14ac:dyDescent="0.25">
      <c r="B81" s="253"/>
      <c r="C81" s="412" t="s">
        <v>104</v>
      </c>
      <c r="D81" s="204"/>
      <c r="E81" s="204"/>
      <c r="F81" s="204"/>
      <c r="G81" s="204"/>
      <c r="H81" s="204"/>
      <c r="I81" s="260"/>
      <c r="J81" s="261"/>
      <c r="K81" s="258"/>
      <c r="L81" s="261"/>
      <c r="M81" s="119"/>
    </row>
    <row r="82" spans="1:13" ht="14.25" customHeight="1" x14ac:dyDescent="0.25">
      <c r="B82" s="253"/>
      <c r="C82" s="443"/>
      <c r="D82" s="443"/>
      <c r="E82" s="443"/>
      <c r="F82" s="443"/>
      <c r="G82" s="443"/>
      <c r="H82" s="443"/>
      <c r="I82" s="260"/>
      <c r="J82" s="261"/>
      <c r="K82" s="258"/>
      <c r="L82" s="261"/>
      <c r="M82" s="119"/>
    </row>
    <row r="83" spans="1:13" ht="6" customHeight="1" thickBot="1" x14ac:dyDescent="0.3">
      <c r="B83" s="253"/>
      <c r="C83" s="443"/>
      <c r="D83" s="443"/>
      <c r="E83" s="443"/>
      <c r="F83" s="443"/>
      <c r="G83" s="443"/>
      <c r="H83" s="443"/>
      <c r="I83" s="261"/>
      <c r="J83" s="261"/>
      <c r="K83" s="258"/>
      <c r="L83" s="261"/>
      <c r="M83" s="119"/>
    </row>
    <row r="84" spans="1:13" ht="14.1" customHeight="1" x14ac:dyDescent="0.25">
      <c r="B84" s="439" t="s">
        <v>8</v>
      </c>
      <c r="C84" s="440"/>
      <c r="D84" s="440"/>
      <c r="E84" s="440"/>
      <c r="F84" s="440"/>
      <c r="G84" s="440"/>
      <c r="H84" s="440"/>
      <c r="I84" s="440"/>
      <c r="J84" s="440"/>
      <c r="K84" s="441"/>
      <c r="L84" s="298"/>
      <c r="M84" s="208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80" t="s">
        <v>19</v>
      </c>
      <c r="D86" s="333" t="s">
        <v>77</v>
      </c>
      <c r="E86" s="328" t="s">
        <v>74</v>
      </c>
      <c r="F86" s="196" t="str">
        <f>F20</f>
        <v>LANDET KVANTUM UKE 9</v>
      </c>
      <c r="G86" s="196" t="str">
        <f>G20</f>
        <v>LANDET KVANTUM T.O.M UKE 9</v>
      </c>
      <c r="H86" s="196" t="str">
        <f>I20</f>
        <v>RESTKVOTER</v>
      </c>
      <c r="I86" s="197" t="str">
        <f>J20</f>
        <v>LANDET KVANTUM T.O.M. UKE 9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51" t="s">
        <v>16</v>
      </c>
      <c r="D87" s="319">
        <f>D89+D88</f>
        <v>36895</v>
      </c>
      <c r="E87" s="336">
        <f>E89+E88</f>
        <v>36973</v>
      </c>
      <c r="F87" s="336">
        <f>F89+F88</f>
        <v>2932.0722000000001</v>
      </c>
      <c r="G87" s="336">
        <f>G88+G89</f>
        <v>15040.7739</v>
      </c>
      <c r="H87" s="336">
        <f>H88+H89</f>
        <v>21932.226099999996</v>
      </c>
      <c r="I87" s="337">
        <f>I88+I89</f>
        <v>9873.0859999999993</v>
      </c>
      <c r="J87" s="158"/>
      <c r="K87" s="129"/>
      <c r="L87" s="158"/>
      <c r="M87" s="158"/>
    </row>
    <row r="88" spans="1:13" ht="14.1" customHeight="1" x14ac:dyDescent="0.25">
      <c r="A88" s="121"/>
      <c r="B88" s="119"/>
      <c r="C88" s="265" t="s">
        <v>12</v>
      </c>
      <c r="D88" s="320">
        <v>36145</v>
      </c>
      <c r="E88" s="338">
        <v>36223</v>
      </c>
      <c r="F88" s="338">
        <v>2919.0221000000001</v>
      </c>
      <c r="G88" s="338">
        <v>14871.7862</v>
      </c>
      <c r="H88" s="338">
        <f>E88-G88</f>
        <v>21351.213799999998</v>
      </c>
      <c r="I88" s="339">
        <v>9743.0154999999995</v>
      </c>
      <c r="J88" s="158"/>
      <c r="K88" s="129"/>
      <c r="L88" s="158"/>
      <c r="M88" s="158"/>
    </row>
    <row r="89" spans="1:13" ht="15.75" thickBot="1" x14ac:dyDescent="0.3">
      <c r="A89" s="121"/>
      <c r="B89" s="119"/>
      <c r="C89" s="352" t="s">
        <v>11</v>
      </c>
      <c r="D89" s="332">
        <v>750</v>
      </c>
      <c r="E89" s="340">
        <v>750</v>
      </c>
      <c r="F89" s="340">
        <v>13.0501</v>
      </c>
      <c r="G89" s="340">
        <v>168.98769999999999</v>
      </c>
      <c r="H89" s="340">
        <f>E89-G89</f>
        <v>581.01229999999998</v>
      </c>
      <c r="I89" s="341">
        <v>130.07050000000001</v>
      </c>
      <c r="J89" s="158"/>
      <c r="K89" s="129"/>
      <c r="L89" s="158"/>
      <c r="M89" s="158"/>
    </row>
    <row r="90" spans="1:13" ht="14.1" customHeight="1" x14ac:dyDescent="0.25">
      <c r="A90" s="121"/>
      <c r="B90" s="4"/>
      <c r="C90" s="264" t="s">
        <v>17</v>
      </c>
      <c r="D90" s="319">
        <f t="shared" ref="D90:I90" si="1">D91+D96+D97</f>
        <v>61712</v>
      </c>
      <c r="E90" s="336">
        <f t="shared" si="1"/>
        <v>72590</v>
      </c>
      <c r="F90" s="336">
        <f t="shared" si="1"/>
        <v>1563.1604</v>
      </c>
      <c r="G90" s="336">
        <f t="shared" si="1"/>
        <v>13556.313499999998</v>
      </c>
      <c r="H90" s="336">
        <f>H91+H96+H97</f>
        <v>59033.686499999996</v>
      </c>
      <c r="I90" s="337">
        <f t="shared" si="1"/>
        <v>13419.751200000001</v>
      </c>
      <c r="J90" s="158"/>
      <c r="K90" s="129"/>
      <c r="L90" s="158"/>
      <c r="M90" s="158"/>
    </row>
    <row r="91" spans="1:13" ht="15.75" customHeight="1" x14ac:dyDescent="0.25">
      <c r="A91" s="121"/>
      <c r="B91" s="39"/>
      <c r="C91" s="271" t="s">
        <v>98</v>
      </c>
      <c r="D91" s="321">
        <f t="shared" ref="D91:I91" si="2">D92+D93+D94+D95</f>
        <v>46061</v>
      </c>
      <c r="E91" s="342">
        <f t="shared" si="2"/>
        <v>55764</v>
      </c>
      <c r="F91" s="342">
        <f t="shared" si="2"/>
        <v>937.29780000000005</v>
      </c>
      <c r="G91" s="342">
        <f t="shared" si="2"/>
        <v>9070.627199999999</v>
      </c>
      <c r="H91" s="342">
        <f>H92+H93+H94+H95</f>
        <v>46693.372799999997</v>
      </c>
      <c r="I91" s="343">
        <f t="shared" si="2"/>
        <v>7194.7674000000006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0" t="s">
        <v>22</v>
      </c>
      <c r="D92" s="322">
        <f>12562+588</f>
        <v>13150</v>
      </c>
      <c r="E92" s="344">
        <v>16207</v>
      </c>
      <c r="F92" s="344">
        <v>264.24610000000001</v>
      </c>
      <c r="G92" s="344">
        <v>2698.2566999999999</v>
      </c>
      <c r="H92" s="344">
        <f t="shared" ref="H92:H100" si="3">E92-G92</f>
        <v>13508.7433</v>
      </c>
      <c r="I92" s="345">
        <v>1937.4256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0" t="s">
        <v>23</v>
      </c>
      <c r="D93" s="322">
        <f>11582+927</f>
        <v>12509</v>
      </c>
      <c r="E93" s="344">
        <v>15344</v>
      </c>
      <c r="F93" s="344">
        <v>337.98880000000003</v>
      </c>
      <c r="G93" s="344">
        <v>3763.7925</v>
      </c>
      <c r="H93" s="344">
        <f t="shared" si="3"/>
        <v>11580.2075</v>
      </c>
      <c r="I93" s="345">
        <v>2464.1875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0" t="s">
        <v>24</v>
      </c>
      <c r="D94" s="322">
        <v>13141</v>
      </c>
      <c r="E94" s="344">
        <v>16284</v>
      </c>
      <c r="F94" s="344">
        <v>257.76510000000002</v>
      </c>
      <c r="G94" s="344">
        <v>2366.9481000000001</v>
      </c>
      <c r="H94" s="344">
        <f t="shared" si="3"/>
        <v>13917.0519</v>
      </c>
      <c r="I94" s="345">
        <v>2080.1147000000001</v>
      </c>
      <c r="J94" s="158"/>
      <c r="K94" s="129"/>
      <c r="L94" s="158"/>
      <c r="M94" s="158"/>
    </row>
    <row r="95" spans="1:13" ht="14.1" customHeight="1" x14ac:dyDescent="0.25">
      <c r="A95" s="116"/>
      <c r="B95" s="137"/>
      <c r="C95" s="270" t="s">
        <v>99</v>
      </c>
      <c r="D95" s="322">
        <v>7261</v>
      </c>
      <c r="E95" s="344">
        <v>7929</v>
      </c>
      <c r="F95" s="344">
        <v>77.297799999999995</v>
      </c>
      <c r="G95" s="344">
        <v>241.62989999999999</v>
      </c>
      <c r="H95" s="344">
        <f t="shared" si="3"/>
        <v>7687.3701000000001</v>
      </c>
      <c r="I95" s="345">
        <v>713.03959999999995</v>
      </c>
      <c r="J95" s="158"/>
      <c r="K95" s="129"/>
      <c r="L95" s="158"/>
      <c r="M95" s="158"/>
    </row>
    <row r="96" spans="1:13" ht="14.1" customHeight="1" x14ac:dyDescent="0.25">
      <c r="A96" s="116"/>
      <c r="B96" s="137"/>
      <c r="C96" s="271" t="s">
        <v>29</v>
      </c>
      <c r="D96" s="321">
        <v>10835</v>
      </c>
      <c r="E96" s="342">
        <v>10858</v>
      </c>
      <c r="F96" s="342">
        <v>550.36879999999996</v>
      </c>
      <c r="G96" s="342">
        <v>3848.7570000000001</v>
      </c>
      <c r="H96" s="342">
        <f t="shared" si="3"/>
        <v>7009.2430000000004</v>
      </c>
      <c r="I96" s="343">
        <v>5624.4862000000003</v>
      </c>
      <c r="J96" s="158"/>
      <c r="K96" s="129"/>
      <c r="L96" s="158"/>
      <c r="M96" s="158"/>
    </row>
    <row r="97" spans="1:13" ht="14.1" customHeight="1" thickBot="1" x14ac:dyDescent="0.3">
      <c r="A97" s="121"/>
      <c r="B97" s="39"/>
      <c r="C97" s="272" t="s">
        <v>95</v>
      </c>
      <c r="D97" s="329">
        <v>4816</v>
      </c>
      <c r="E97" s="353">
        <v>5968</v>
      </c>
      <c r="F97" s="353">
        <v>75.493799999999993</v>
      </c>
      <c r="G97" s="353">
        <v>636.92930000000001</v>
      </c>
      <c r="H97" s="353">
        <f t="shared" si="3"/>
        <v>5331.0707000000002</v>
      </c>
      <c r="I97" s="354">
        <v>600.49760000000003</v>
      </c>
      <c r="J97" s="158"/>
      <c r="K97" s="129"/>
      <c r="L97" s="158"/>
      <c r="M97" s="158"/>
    </row>
    <row r="98" spans="1:13" ht="15.75" thickBot="1" x14ac:dyDescent="0.3">
      <c r="A98" s="121"/>
      <c r="B98" s="39"/>
      <c r="C98" s="175" t="s">
        <v>13</v>
      </c>
      <c r="D98" s="410">
        <v>323</v>
      </c>
      <c r="E98" s="349">
        <v>323</v>
      </c>
      <c r="F98" s="349">
        <v>0.36559999999999998</v>
      </c>
      <c r="G98" s="349">
        <v>7.8741000000000003</v>
      </c>
      <c r="H98" s="349">
        <f t="shared" si="3"/>
        <v>315.1259</v>
      </c>
      <c r="I98" s="350">
        <v>13.4819</v>
      </c>
      <c r="J98" s="158"/>
      <c r="K98" s="129"/>
      <c r="L98" s="158"/>
      <c r="M98" s="158"/>
    </row>
    <row r="99" spans="1:13" ht="18" thickBot="1" x14ac:dyDescent="0.3">
      <c r="A99" s="121"/>
      <c r="B99" s="119"/>
      <c r="C99" s="175" t="s">
        <v>63</v>
      </c>
      <c r="D99" s="324">
        <v>300</v>
      </c>
      <c r="E99" s="325">
        <v>300</v>
      </c>
      <c r="F99" s="325">
        <v>3.9308999999999998</v>
      </c>
      <c r="G99" s="325">
        <v>300</v>
      </c>
      <c r="H99" s="325">
        <f t="shared" si="3"/>
        <v>0</v>
      </c>
      <c r="I99" s="331">
        <v>300</v>
      </c>
      <c r="J99" s="158"/>
      <c r="K99" s="129"/>
      <c r="L99" s="158"/>
      <c r="M99" s="158"/>
    </row>
    <row r="100" spans="1:13" ht="16.5" customHeight="1" thickBot="1" x14ac:dyDescent="0.3">
      <c r="A100" s="121"/>
      <c r="B100" s="119"/>
      <c r="C100" s="263" t="s">
        <v>14</v>
      </c>
      <c r="D100" s="324"/>
      <c r="E100" s="325"/>
      <c r="F100" s="325"/>
      <c r="G100" s="325">
        <v>56</v>
      </c>
      <c r="H100" s="325">
        <f t="shared" si="3"/>
        <v>-56</v>
      </c>
      <c r="I100" s="331">
        <v>16</v>
      </c>
      <c r="J100" s="158"/>
      <c r="K100" s="129"/>
      <c r="L100" s="158"/>
      <c r="M100" s="158"/>
    </row>
    <row r="101" spans="1:13" ht="16.5" thickBot="1" x14ac:dyDescent="0.3">
      <c r="A101" s="121"/>
      <c r="B101" s="119"/>
      <c r="C101" s="181" t="s">
        <v>9</v>
      </c>
      <c r="D101" s="326">
        <f t="shared" ref="D101:G101" si="4">D87+D90+D98+D99+D100</f>
        <v>99230</v>
      </c>
      <c r="E101" s="330">
        <f>E87+E90+E98+E99+E100</f>
        <v>110186</v>
      </c>
      <c r="F101" s="409">
        <f t="shared" si="4"/>
        <v>4499.5291000000007</v>
      </c>
      <c r="G101" s="409">
        <f t="shared" si="4"/>
        <v>28960.961499999998</v>
      </c>
      <c r="H101" s="226">
        <f>H87+H90+H98+H99+H100</f>
        <v>81225.038499999995</v>
      </c>
      <c r="I101" s="200">
        <f>I87+I90+I98+I99+I100</f>
        <v>23622.319100000001</v>
      </c>
      <c r="J101" s="158"/>
      <c r="K101" s="129"/>
      <c r="L101" s="158"/>
      <c r="M101" s="158"/>
    </row>
    <row r="102" spans="1:13" ht="15" x14ac:dyDescent="0.25">
      <c r="A102" s="121"/>
      <c r="B102" s="119"/>
      <c r="C102" s="124" t="s">
        <v>89</v>
      </c>
      <c r="D102" s="182"/>
      <c r="E102" s="182"/>
      <c r="F102" s="183"/>
      <c r="G102" s="183"/>
      <c r="H102" s="184"/>
      <c r="I102" s="165"/>
      <c r="J102" s="158"/>
      <c r="K102" s="129"/>
      <c r="L102" s="158"/>
      <c r="M102" s="158"/>
    </row>
    <row r="103" spans="1:13" ht="13.5" customHeight="1" x14ac:dyDescent="0.25">
      <c r="B103" s="13"/>
      <c r="C103" s="205" t="s">
        <v>114</v>
      </c>
      <c r="D103" s="132"/>
      <c r="E103" s="132"/>
      <c r="F103" s="173"/>
      <c r="G103" s="173"/>
      <c r="H103" s="165"/>
      <c r="I103" s="165"/>
      <c r="J103" s="165"/>
      <c r="K103" s="1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35" t="s">
        <v>1</v>
      </c>
      <c r="C107" s="436"/>
      <c r="D107" s="436"/>
      <c r="E107" s="436"/>
      <c r="F107" s="436"/>
      <c r="G107" s="436"/>
      <c r="H107" s="436"/>
      <c r="I107" s="436"/>
      <c r="J107" s="436"/>
      <c r="K107" s="437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6" t="s">
        <v>2</v>
      </c>
      <c r="D109" s="427"/>
      <c r="E109" s="426" t="s">
        <v>20</v>
      </c>
      <c r="F109" s="427"/>
      <c r="G109" s="426" t="s">
        <v>21</v>
      </c>
      <c r="H109" s="427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156950</v>
      </c>
      <c r="E110" s="166" t="s">
        <v>5</v>
      </c>
      <c r="F110" s="247">
        <v>56818</v>
      </c>
      <c r="G110" s="167" t="s">
        <v>25</v>
      </c>
      <c r="H110" s="247">
        <v>6419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58354</v>
      </c>
      <c r="G111" s="167" t="s">
        <v>58</v>
      </c>
      <c r="H111" s="171">
        <v>43765</v>
      </c>
      <c r="I111" s="38"/>
      <c r="J111" s="158"/>
      <c r="K111" s="10"/>
      <c r="L111" s="119"/>
      <c r="M111" s="119"/>
    </row>
    <row r="112" spans="1:13" ht="14.1" customHeight="1" x14ac:dyDescent="0.25">
      <c r="B112" s="120"/>
      <c r="C112" s="44" t="s">
        <v>105</v>
      </c>
      <c r="D112" s="171">
        <v>3550</v>
      </c>
      <c r="E112" s="167" t="s">
        <v>38</v>
      </c>
      <c r="F112" s="171">
        <v>38390</v>
      </c>
      <c r="G112" s="167" t="s">
        <v>59</v>
      </c>
      <c r="H112" s="171">
        <v>8170</v>
      </c>
      <c r="I112" s="158"/>
      <c r="J112" s="158"/>
      <c r="K112" s="121"/>
      <c r="L112" s="119"/>
      <c r="M112" s="119"/>
    </row>
    <row r="113" spans="2:13" ht="14.1" customHeight="1" thickBot="1" x14ac:dyDescent="0.3">
      <c r="B113" s="43"/>
      <c r="C113" s="413"/>
      <c r="D113" s="414"/>
      <c r="E113" s="414" t="s">
        <v>94</v>
      </c>
      <c r="F113" s="171">
        <v>3388</v>
      </c>
      <c r="G113" s="11"/>
      <c r="H113" s="413"/>
      <c r="I113" s="38"/>
      <c r="J113" s="158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2">
        <f>SUM(D110:D112)</f>
        <v>172500</v>
      </c>
      <c r="E114" s="415" t="s">
        <v>7</v>
      </c>
      <c r="F114" s="172">
        <f>SUM(F110:F113)</f>
        <v>156950</v>
      </c>
      <c r="G114" s="122" t="s">
        <v>6</v>
      </c>
      <c r="H114" s="416">
        <f>SUM(H110:H112)</f>
        <v>58354</v>
      </c>
      <c r="I114" s="38"/>
      <c r="J114" s="158"/>
      <c r="K114" s="10"/>
      <c r="L114" s="119"/>
      <c r="M114" s="119"/>
    </row>
    <row r="115" spans="2:13" s="16" customFormat="1" ht="12" customHeight="1" x14ac:dyDescent="0.25">
      <c r="B115" s="13"/>
      <c r="C115" s="124" t="s">
        <v>90</v>
      </c>
      <c r="D115" s="170"/>
      <c r="E115" s="170"/>
      <c r="F115" s="170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28" t="s">
        <v>8</v>
      </c>
      <c r="C117" s="429"/>
      <c r="D117" s="429"/>
      <c r="E117" s="429"/>
      <c r="F117" s="429"/>
      <c r="G117" s="429"/>
      <c r="H117" s="429"/>
      <c r="I117" s="429"/>
      <c r="J117" s="429"/>
      <c r="K117" s="430"/>
      <c r="L117" s="208"/>
      <c r="M117" s="208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21" t="s">
        <v>19</v>
      </c>
      <c r="D119" s="180" t="s">
        <v>77</v>
      </c>
      <c r="E119" s="333" t="s">
        <v>74</v>
      </c>
      <c r="F119" s="189" t="str">
        <f>F20</f>
        <v>LANDET KVANTUM UKE 9</v>
      </c>
      <c r="G119" s="196" t="str">
        <f>G20</f>
        <v>LANDET KVANTUM T.O.M UKE 9</v>
      </c>
      <c r="H119" s="196" t="str">
        <f>I20</f>
        <v>RESTKVOTER</v>
      </c>
      <c r="I119" s="197" t="str">
        <f>J20</f>
        <v>LANDET KVANTUM T.O.M. UKE 9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64" t="s">
        <v>85</v>
      </c>
      <c r="D120" s="237">
        <f t="shared" ref="D120:I120" si="5">D121+D122+D123</f>
        <v>56818</v>
      </c>
      <c r="E120" s="381">
        <f t="shared" si="5"/>
        <v>60071</v>
      </c>
      <c r="F120" s="237">
        <f t="shared" si="5"/>
        <v>2614.2461000000003</v>
      </c>
      <c r="G120" s="237">
        <f t="shared" si="5"/>
        <v>8995.1867000000002</v>
      </c>
      <c r="H120" s="355">
        <f t="shared" si="5"/>
        <v>51075.813299999994</v>
      </c>
      <c r="I120" s="358">
        <f t="shared" si="5"/>
        <v>8005.3314</v>
      </c>
      <c r="J120" s="158"/>
      <c r="K120" s="129"/>
      <c r="L120" s="158"/>
      <c r="M120" s="158"/>
    </row>
    <row r="121" spans="2:13" ht="14.1" customHeight="1" x14ac:dyDescent="0.25">
      <c r="B121" s="9"/>
      <c r="C121" s="265" t="s">
        <v>12</v>
      </c>
      <c r="D121" s="249">
        <v>45454</v>
      </c>
      <c r="E121" s="386">
        <v>47834</v>
      </c>
      <c r="F121" s="249">
        <v>2086.9286000000002</v>
      </c>
      <c r="G121" s="249">
        <v>6862.8265000000001</v>
      </c>
      <c r="H121" s="359">
        <f>E121-G121</f>
        <v>40971.173499999997</v>
      </c>
      <c r="I121" s="360">
        <v>6108.8154999999997</v>
      </c>
      <c r="J121" s="158"/>
      <c r="K121" s="129"/>
      <c r="L121" s="158"/>
      <c r="M121" s="158"/>
    </row>
    <row r="122" spans="2:13" ht="14.1" customHeight="1" x14ac:dyDescent="0.25">
      <c r="B122" s="9"/>
      <c r="C122" s="265" t="s">
        <v>11</v>
      </c>
      <c r="D122" s="249">
        <v>10864</v>
      </c>
      <c r="E122" s="386">
        <v>11737</v>
      </c>
      <c r="F122" s="249">
        <v>527.3175</v>
      </c>
      <c r="G122" s="249">
        <v>2132.3602000000001</v>
      </c>
      <c r="H122" s="359">
        <f>E122-G122</f>
        <v>9604.6398000000008</v>
      </c>
      <c r="I122" s="360">
        <v>1896.5159000000001</v>
      </c>
      <c r="J122" s="158"/>
      <c r="K122" s="129"/>
      <c r="L122" s="158"/>
      <c r="M122" s="158"/>
    </row>
    <row r="123" spans="2:13" ht="15.75" thickBot="1" x14ac:dyDescent="0.3">
      <c r="B123" s="9"/>
      <c r="C123" s="266" t="s">
        <v>39</v>
      </c>
      <c r="D123" s="250">
        <v>500</v>
      </c>
      <c r="E123" s="387">
        <v>500</v>
      </c>
      <c r="F123" s="250"/>
      <c r="G123" s="250"/>
      <c r="H123" s="361">
        <f>E123-G123</f>
        <v>500</v>
      </c>
      <c r="I123" s="362"/>
      <c r="J123" s="158"/>
      <c r="K123" s="129"/>
      <c r="L123" s="158"/>
      <c r="M123" s="158"/>
    </row>
    <row r="124" spans="2:13" s="98" customFormat="1" ht="13.5" customHeight="1" thickBot="1" x14ac:dyDescent="0.3">
      <c r="B124" s="100"/>
      <c r="C124" s="267" t="s">
        <v>38</v>
      </c>
      <c r="D124" s="300">
        <v>38390</v>
      </c>
      <c r="E124" s="235">
        <v>37926</v>
      </c>
      <c r="F124" s="300">
        <v>0.22</v>
      </c>
      <c r="G124" s="300">
        <v>141.1275</v>
      </c>
      <c r="H124" s="303">
        <f>E124-G124</f>
        <v>37784.872499999998</v>
      </c>
      <c r="I124" s="305">
        <v>501.62700000000001</v>
      </c>
      <c r="J124" s="101"/>
      <c r="K124" s="129"/>
      <c r="L124" s="158"/>
      <c r="M124" s="158"/>
    </row>
    <row r="125" spans="2:13" s="71" customFormat="1" ht="14.25" customHeight="1" thickBot="1" x14ac:dyDescent="0.3">
      <c r="B125" s="9"/>
      <c r="C125" s="268" t="s">
        <v>17</v>
      </c>
      <c r="D125" s="230">
        <f>D126+D131+D134</f>
        <v>59368</v>
      </c>
      <c r="E125" s="235">
        <f>E126+E131+E134</f>
        <v>61717</v>
      </c>
      <c r="F125" s="230">
        <f>F126+F131+F134</f>
        <v>3445.3213000000001</v>
      </c>
      <c r="G125" s="230">
        <f>G134+G131+G126</f>
        <v>17590.495299999999</v>
      </c>
      <c r="H125" s="363">
        <f>H126+H131+H134</f>
        <v>44126.504700000005</v>
      </c>
      <c r="I125" s="364">
        <f>I126+I131+I134</f>
        <v>12162.7413</v>
      </c>
      <c r="J125" s="119"/>
      <c r="K125" s="129"/>
      <c r="L125" s="158"/>
      <c r="M125" s="158"/>
    </row>
    <row r="126" spans="2:13" ht="15.75" customHeight="1" x14ac:dyDescent="0.25">
      <c r="B126" s="2"/>
      <c r="C126" s="269" t="s">
        <v>109</v>
      </c>
      <c r="D126" s="391">
        <f>D127+D128+D129+D130</f>
        <v>44779</v>
      </c>
      <c r="E126" s="388">
        <f>E127+E128+E129+E130</f>
        <v>45672</v>
      </c>
      <c r="F126" s="391">
        <f>F127+F128+F129+F130</f>
        <v>2237.3741</v>
      </c>
      <c r="G126" s="391">
        <f>G127+G128+G130+G129</f>
        <v>14418.5453</v>
      </c>
      <c r="H126" s="365">
        <f>H127+H128+H129+H130</f>
        <v>31253.454700000002</v>
      </c>
      <c r="I126" s="366">
        <f>I127+I128+I129+I130</f>
        <v>10446.543299999999</v>
      </c>
      <c r="J126" s="4"/>
      <c r="K126" s="129"/>
      <c r="L126" s="158"/>
      <c r="M126" s="158"/>
    </row>
    <row r="127" spans="2:13" s="22" customFormat="1" ht="14.1" customHeight="1" x14ac:dyDescent="0.25">
      <c r="B127" s="45"/>
      <c r="C127" s="270" t="s">
        <v>22</v>
      </c>
      <c r="D127" s="245">
        <f>12789</f>
        <v>12789</v>
      </c>
      <c r="E127" s="234">
        <v>14060</v>
      </c>
      <c r="F127" s="245">
        <v>314.2079</v>
      </c>
      <c r="G127" s="245">
        <v>3015.4632000000001</v>
      </c>
      <c r="H127" s="367">
        <f t="shared" ref="H127:H139" si="6">E127-G127</f>
        <v>11044.5368</v>
      </c>
      <c r="I127" s="368">
        <v>2091.2501000000002</v>
      </c>
      <c r="J127" s="46"/>
      <c r="K127" s="129"/>
      <c r="L127" s="158"/>
      <c r="M127" s="158"/>
    </row>
    <row r="128" spans="2:13" s="22" customFormat="1" ht="14.1" customHeight="1" x14ac:dyDescent="0.25">
      <c r="B128" s="131"/>
      <c r="C128" s="270" t="s">
        <v>23</v>
      </c>
      <c r="D128" s="245">
        <v>11990</v>
      </c>
      <c r="E128" s="234">
        <v>13036</v>
      </c>
      <c r="F128" s="245">
        <v>710.57539999999995</v>
      </c>
      <c r="G128" s="245">
        <v>4943.1665000000003</v>
      </c>
      <c r="H128" s="367">
        <f t="shared" si="6"/>
        <v>8092.8334999999997</v>
      </c>
      <c r="I128" s="368">
        <v>3361.5295000000001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0" t="s">
        <v>24</v>
      </c>
      <c r="D129" s="245">
        <v>11335</v>
      </c>
      <c r="E129" s="234">
        <v>10528</v>
      </c>
      <c r="F129" s="245">
        <v>805.90509999999995</v>
      </c>
      <c r="G129" s="245">
        <v>4341.5007999999998</v>
      </c>
      <c r="H129" s="367">
        <f t="shared" si="6"/>
        <v>6186.4992000000002</v>
      </c>
      <c r="I129" s="368">
        <v>2847.2579999999998</v>
      </c>
      <c r="J129" s="137"/>
      <c r="K129" s="129"/>
      <c r="L129" s="158"/>
      <c r="M129" s="158"/>
    </row>
    <row r="130" spans="2:13" s="22" customFormat="1" ht="14.1" customHeight="1" x14ac:dyDescent="0.25">
      <c r="B130" s="131"/>
      <c r="C130" s="270" t="s">
        <v>99</v>
      </c>
      <c r="D130" s="245">
        <v>8665</v>
      </c>
      <c r="E130" s="234">
        <v>8048</v>
      </c>
      <c r="F130" s="245">
        <v>406.6857</v>
      </c>
      <c r="G130" s="245">
        <v>2118.4148</v>
      </c>
      <c r="H130" s="367">
        <f t="shared" si="6"/>
        <v>5929.5851999999995</v>
      </c>
      <c r="I130" s="368">
        <v>2146.5057000000002</v>
      </c>
      <c r="J130" s="137"/>
      <c r="K130" s="129"/>
      <c r="L130" s="158"/>
      <c r="M130" s="158"/>
    </row>
    <row r="131" spans="2:13" s="23" customFormat="1" ht="14.1" customHeight="1" x14ac:dyDescent="0.25">
      <c r="B131" s="20"/>
      <c r="C131" s="271" t="s">
        <v>18</v>
      </c>
      <c r="D131" s="238">
        <f>D132+D133</f>
        <v>6419</v>
      </c>
      <c r="E131" s="389">
        <f>E132+E133</f>
        <v>7060</v>
      </c>
      <c r="F131" s="238">
        <v>913.31269999999995</v>
      </c>
      <c r="G131" s="238">
        <v>1622.1458</v>
      </c>
      <c r="H131" s="369">
        <f t="shared" si="6"/>
        <v>5437.8541999999998</v>
      </c>
      <c r="I131" s="370">
        <v>293.96809999999999</v>
      </c>
      <c r="J131" s="39"/>
      <c r="K131" s="129"/>
      <c r="L131" s="158"/>
      <c r="M131" s="158"/>
    </row>
    <row r="132" spans="2:13" ht="14.1" customHeight="1" x14ac:dyDescent="0.25">
      <c r="B132" s="9"/>
      <c r="C132" s="270" t="s">
        <v>40</v>
      </c>
      <c r="D132" s="245">
        <v>5919</v>
      </c>
      <c r="E132" s="234">
        <v>6560</v>
      </c>
      <c r="F132" s="245">
        <v>912.00319999999999</v>
      </c>
      <c r="G132" s="245">
        <v>1617.7094999999999</v>
      </c>
      <c r="H132" s="367">
        <f t="shared" si="6"/>
        <v>4942.2905000000001</v>
      </c>
      <c r="I132" s="368">
        <v>293.20139999999998</v>
      </c>
      <c r="J132" s="119"/>
      <c r="K132" s="129"/>
      <c r="L132" s="158"/>
      <c r="M132" s="158"/>
    </row>
    <row r="133" spans="2:13" ht="14.1" customHeight="1" x14ac:dyDescent="0.25">
      <c r="B133" s="20"/>
      <c r="C133" s="270" t="s">
        <v>41</v>
      </c>
      <c r="D133" s="245">
        <v>500</v>
      </c>
      <c r="E133" s="234">
        <v>500</v>
      </c>
      <c r="F133" s="245">
        <f>F131-F132</f>
        <v>1.3094999999999573</v>
      </c>
      <c r="G133" s="245">
        <f>G131-G132</f>
        <v>4.4363000000000739</v>
      </c>
      <c r="H133" s="367">
        <f t="shared" si="6"/>
        <v>495.56369999999993</v>
      </c>
      <c r="I133" s="368">
        <f>I131-I132</f>
        <v>0.76670000000001437</v>
      </c>
      <c r="J133" s="39"/>
      <c r="K133" s="129"/>
      <c r="L133" s="158"/>
      <c r="M133" s="158"/>
    </row>
    <row r="134" spans="2:13" ht="15.75" thickBot="1" x14ac:dyDescent="0.3">
      <c r="B134" s="9"/>
      <c r="C134" s="272" t="s">
        <v>95</v>
      </c>
      <c r="D134" s="262">
        <v>8170</v>
      </c>
      <c r="E134" s="390">
        <v>8985</v>
      </c>
      <c r="F134" s="262">
        <v>294.6345</v>
      </c>
      <c r="G134" s="262">
        <v>1549.8042</v>
      </c>
      <c r="H134" s="371">
        <f t="shared" si="6"/>
        <v>7435.1957999999995</v>
      </c>
      <c r="I134" s="372">
        <v>1422.2299</v>
      </c>
      <c r="J134" s="119"/>
      <c r="K134" s="129"/>
      <c r="L134" s="158"/>
      <c r="M134" s="158"/>
    </row>
    <row r="135" spans="2:13" s="71" customFormat="1" ht="15.75" thickBot="1" x14ac:dyDescent="0.3">
      <c r="B135" s="9"/>
      <c r="C135" s="268" t="s">
        <v>13</v>
      </c>
      <c r="D135" s="230">
        <v>124</v>
      </c>
      <c r="E135" s="235">
        <v>124</v>
      </c>
      <c r="F135" s="230">
        <v>0.9899</v>
      </c>
      <c r="G135" s="230">
        <v>2.5480999999999998</v>
      </c>
      <c r="H135" s="392">
        <f t="shared" si="6"/>
        <v>121.45189999999999</v>
      </c>
      <c r="I135" s="393">
        <v>4.2843</v>
      </c>
      <c r="J135" s="119"/>
      <c r="K135" s="129"/>
      <c r="L135" s="158"/>
      <c r="M135" s="158"/>
    </row>
    <row r="136" spans="2:13" s="71" customFormat="1" ht="18" thickBot="1" x14ac:dyDescent="0.3">
      <c r="B136" s="9"/>
      <c r="C136" s="273" t="s">
        <v>67</v>
      </c>
      <c r="D136" s="301">
        <v>2000</v>
      </c>
      <c r="E136" s="304">
        <v>2000</v>
      </c>
      <c r="F136" s="301">
        <v>14.1189</v>
      </c>
      <c r="G136" s="301">
        <v>2000</v>
      </c>
      <c r="H136" s="304">
        <f t="shared" si="6"/>
        <v>0</v>
      </c>
      <c r="I136" s="306">
        <v>2000</v>
      </c>
      <c r="J136" s="119"/>
      <c r="K136" s="129"/>
      <c r="L136" s="158"/>
      <c r="M136" s="158"/>
    </row>
    <row r="137" spans="2:13" s="71" customFormat="1" ht="15.75" thickBot="1" x14ac:dyDescent="0.3">
      <c r="B137" s="9"/>
      <c r="C137" s="268" t="s">
        <v>42</v>
      </c>
      <c r="D137" s="230">
        <v>250</v>
      </c>
      <c r="E137" s="235">
        <v>250</v>
      </c>
      <c r="F137" s="230"/>
      <c r="G137" s="230"/>
      <c r="H137" s="235">
        <f t="shared" si="6"/>
        <v>250</v>
      </c>
      <c r="I137" s="236">
        <v>70.180000000000007</v>
      </c>
      <c r="J137" s="158"/>
      <c r="K137" s="129"/>
      <c r="L137" s="158"/>
      <c r="M137" s="158"/>
    </row>
    <row r="138" spans="2:13" s="71" customFormat="1" ht="15.75" thickBot="1" x14ac:dyDescent="0.3">
      <c r="B138" s="9"/>
      <c r="C138" s="222" t="s">
        <v>14</v>
      </c>
      <c r="D138" s="229"/>
      <c r="E138" s="239"/>
      <c r="F138" s="229">
        <v>48</v>
      </c>
      <c r="G138" s="229">
        <v>194</v>
      </c>
      <c r="H138" s="239">
        <f t="shared" si="6"/>
        <v>-194</v>
      </c>
      <c r="I138" s="302">
        <v>74</v>
      </c>
      <c r="J138" s="119"/>
      <c r="K138" s="129"/>
      <c r="L138" s="158"/>
      <c r="M138" s="158"/>
    </row>
    <row r="139" spans="2:13" s="3" customFormat="1" ht="16.5" thickBot="1" x14ac:dyDescent="0.3">
      <c r="B139" s="2"/>
      <c r="C139" s="32" t="s">
        <v>9</v>
      </c>
      <c r="D139" s="188">
        <f>D120+D124+D125+D135+D136+D137</f>
        <v>156950</v>
      </c>
      <c r="E139" s="199">
        <f>E120+E124+E125+E135+E136+E137</f>
        <v>162088</v>
      </c>
      <c r="F139" s="188">
        <f>F120+F124+F125+F135+F136+F137+F138</f>
        <v>6122.8962000000001</v>
      </c>
      <c r="G139" s="188">
        <f>G120+G124+G125+G135+G136+G137+G138</f>
        <v>28923.357599999999</v>
      </c>
      <c r="H139" s="203">
        <f t="shared" si="6"/>
        <v>133164.64240000001</v>
      </c>
      <c r="I139" s="200">
        <f>I120+I124+I125+I135+I136+I137+I138</f>
        <v>22818.163999999997</v>
      </c>
      <c r="J139" s="174"/>
      <c r="K139" s="129"/>
      <c r="L139" s="158"/>
      <c r="M139" s="158"/>
    </row>
    <row r="140" spans="2:13" s="3" customFormat="1" ht="14.25" customHeight="1" x14ac:dyDescent="0.25">
      <c r="B140" s="2"/>
      <c r="C140" s="374" t="s">
        <v>84</v>
      </c>
      <c r="D140" s="34"/>
      <c r="E140" s="34"/>
      <c r="F140" s="34"/>
      <c r="G140" s="34"/>
      <c r="H140" s="174"/>
      <c r="I140" s="174"/>
      <c r="J140" s="174"/>
      <c r="K140" s="1"/>
      <c r="L140" s="4"/>
      <c r="M140" s="4"/>
    </row>
    <row r="141" spans="2:13" s="3" customFormat="1" ht="14.25" customHeight="1" x14ac:dyDescent="0.25">
      <c r="B141" s="2"/>
      <c r="C141" s="124" t="s">
        <v>91</v>
      </c>
      <c r="D141" s="34"/>
      <c r="E141" s="34"/>
      <c r="F141" s="34"/>
      <c r="G141" s="34"/>
      <c r="H141" s="174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5" t="s">
        <v>115</v>
      </c>
      <c r="D142" s="34"/>
      <c r="E142" s="34"/>
      <c r="F142" s="34"/>
      <c r="G142" s="34"/>
      <c r="H142" s="174"/>
      <c r="I142" s="174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9"/>
      <c r="E143" s="209"/>
      <c r="F143" s="48"/>
      <c r="G143" s="48"/>
      <c r="H143" s="36"/>
      <c r="I143" s="78"/>
      <c r="J143" s="156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9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13"/>
      <c r="C148" s="214"/>
      <c r="D148" s="215"/>
      <c r="E148" s="215"/>
      <c r="F148" s="215"/>
      <c r="G148" s="215"/>
      <c r="H148" s="216"/>
      <c r="I148" s="216"/>
      <c r="J148" s="216"/>
      <c r="K148" s="217"/>
      <c r="L148" s="119"/>
      <c r="M148" s="119"/>
    </row>
    <row r="149" spans="2:13" ht="12" customHeight="1" thickBot="1" x14ac:dyDescent="0.3">
      <c r="B149" s="120"/>
      <c r="C149" s="418" t="s">
        <v>2</v>
      </c>
      <c r="D149" s="419"/>
      <c r="E149" s="191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4" t="s">
        <v>54</v>
      </c>
      <c r="D150" s="275">
        <v>19514</v>
      </c>
      <c r="E150" s="276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7" t="s">
        <v>70</v>
      </c>
      <c r="D151" s="278">
        <v>8878</v>
      </c>
      <c r="E151" s="276"/>
      <c r="F151" s="191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9" t="s">
        <v>71</v>
      </c>
      <c r="D152" s="278">
        <v>4266</v>
      </c>
      <c r="E152" s="276"/>
      <c r="F152" s="191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80" t="s">
        <v>31</v>
      </c>
      <c r="D153" s="281">
        <f>SUM(D150:D152)</f>
        <v>32658</v>
      </c>
      <c r="E153" s="276"/>
      <c r="F153" s="191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2" t="s">
        <v>92</v>
      </c>
      <c r="D154" s="283"/>
      <c r="E154" s="283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82" t="s">
        <v>106</v>
      </c>
      <c r="D155" s="283"/>
      <c r="E155" s="283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107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48" thickBot="1" x14ac:dyDescent="0.3">
      <c r="B158" s="120"/>
      <c r="C158" s="107" t="s">
        <v>19</v>
      </c>
      <c r="D158" s="114" t="s">
        <v>20</v>
      </c>
      <c r="E158" s="70" t="str">
        <f>F20</f>
        <v>LANDET KVANTUM UKE 9</v>
      </c>
      <c r="F158" s="70" t="str">
        <f>G20</f>
        <v>LANDET KVANTUM T.O.M UKE 9</v>
      </c>
      <c r="G158" s="70" t="str">
        <f>I20</f>
        <v>RESTKVOTER</v>
      </c>
      <c r="H158" s="93" t="str">
        <f>J20</f>
        <v>LANDET KVANTUM T.O.M. UKE 9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5">
        <v>19401</v>
      </c>
      <c r="E159" s="185">
        <v>227.8964</v>
      </c>
      <c r="F159" s="185">
        <v>1435.1596999999999</v>
      </c>
      <c r="G159" s="185">
        <f>D159-F159</f>
        <v>17965.8403</v>
      </c>
      <c r="H159" s="223">
        <v>179.18700000000001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5">
        <v>100</v>
      </c>
      <c r="E160" s="185"/>
      <c r="F160" s="185">
        <v>0.71630000000000005</v>
      </c>
      <c r="G160" s="185">
        <f>D160-F160</f>
        <v>99.283699999999996</v>
      </c>
      <c r="H160" s="223">
        <v>4.3999999999999997E-2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6">
        <v>13</v>
      </c>
      <c r="E161" s="186"/>
      <c r="F161" s="186"/>
      <c r="G161" s="186">
        <f>D161-F161</f>
        <v>13</v>
      </c>
      <c r="H161" s="224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7">
        <f>SUM(D159:D161)</f>
        <v>19514</v>
      </c>
      <c r="E162" s="187">
        <f>SUM(E159:E161)</f>
        <v>227.8964</v>
      </c>
      <c r="F162" s="187">
        <f>SUM(F159:F161)</f>
        <v>1435.876</v>
      </c>
      <c r="G162" s="187">
        <f>D162-F162</f>
        <v>18078.124</v>
      </c>
      <c r="H162" s="210">
        <f>SUM(H159:H161)</f>
        <v>179.23100000000002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4"/>
      <c r="C163" s="135" t="s">
        <v>66</v>
      </c>
      <c r="D163" s="156"/>
      <c r="E163" s="156"/>
      <c r="F163" s="212"/>
      <c r="G163" s="212"/>
      <c r="H163" s="212"/>
      <c r="I163" s="212"/>
      <c r="J163" s="156"/>
      <c r="K163" s="157"/>
      <c r="L163" s="119"/>
    </row>
    <row r="164" spans="1:13" s="40" customFormat="1" ht="30" customHeight="1" thickTop="1" thickBot="1" x14ac:dyDescent="0.35">
      <c r="A164" s="80"/>
      <c r="B164" s="49"/>
      <c r="C164" s="218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23" t="s">
        <v>1</v>
      </c>
      <c r="C165" s="424"/>
      <c r="D165" s="424"/>
      <c r="E165" s="424"/>
      <c r="F165" s="424"/>
      <c r="G165" s="424"/>
      <c r="H165" s="424"/>
      <c r="I165" s="424"/>
      <c r="J165" s="424"/>
      <c r="K165" s="425"/>
      <c r="L165" s="192"/>
      <c r="M165" s="192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18" t="s">
        <v>2</v>
      </c>
      <c r="D167" s="419"/>
      <c r="E167" s="418" t="s">
        <v>53</v>
      </c>
      <c r="F167" s="419"/>
      <c r="G167" s="418" t="s">
        <v>108</v>
      </c>
      <c r="H167" s="419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74" t="s">
        <v>54</v>
      </c>
      <c r="D168" s="284">
        <v>54382</v>
      </c>
      <c r="E168" s="285" t="s">
        <v>5</v>
      </c>
      <c r="F168" s="286">
        <v>40872</v>
      </c>
      <c r="G168" s="277" t="s">
        <v>12</v>
      </c>
      <c r="H168" s="102">
        <v>26187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7" t="s">
        <v>44</v>
      </c>
      <c r="D169" s="287">
        <v>51031</v>
      </c>
      <c r="E169" s="288" t="s">
        <v>45</v>
      </c>
      <c r="F169" s="289">
        <v>8000</v>
      </c>
      <c r="G169" s="277" t="s">
        <v>11</v>
      </c>
      <c r="H169" s="102">
        <v>6816</v>
      </c>
      <c r="I169" s="84"/>
      <c r="J169" s="84"/>
      <c r="K169" s="31"/>
      <c r="L169" s="152"/>
      <c r="M169" s="152"/>
    </row>
    <row r="170" spans="1:13" ht="14.25" customHeight="1" x14ac:dyDescent="0.25">
      <c r="B170" s="50"/>
      <c r="C170" s="277"/>
      <c r="D170" s="287"/>
      <c r="E170" s="288" t="s">
        <v>38</v>
      </c>
      <c r="F170" s="289">
        <v>5500</v>
      </c>
      <c r="G170" s="277" t="s">
        <v>46</v>
      </c>
      <c r="H170" s="102">
        <v>6060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277"/>
      <c r="D171" s="287"/>
      <c r="E171" s="288"/>
      <c r="F171" s="289"/>
      <c r="G171" s="277" t="s">
        <v>47</v>
      </c>
      <c r="H171" s="102">
        <v>1811</v>
      </c>
      <c r="I171" s="84"/>
      <c r="J171" s="84"/>
      <c r="K171" s="52"/>
      <c r="L171" s="193"/>
      <c r="M171" s="193"/>
    </row>
    <row r="172" spans="1:13" ht="14.1" customHeight="1" thickBot="1" x14ac:dyDescent="0.3">
      <c r="B172" s="50"/>
      <c r="C172" s="53" t="s">
        <v>31</v>
      </c>
      <c r="D172" s="290">
        <f>SUM(D168:D171)</f>
        <v>105413</v>
      </c>
      <c r="E172" s="291" t="s">
        <v>56</v>
      </c>
      <c r="F172" s="290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3"/>
      <c r="M172" s="193"/>
    </row>
    <row r="173" spans="1:13" ht="12.95" customHeight="1" x14ac:dyDescent="0.25">
      <c r="B173" s="50"/>
      <c r="C173" s="259" t="s">
        <v>73</v>
      </c>
      <c r="D173" s="288"/>
      <c r="E173" s="288"/>
      <c r="F173" s="288"/>
      <c r="G173" s="85"/>
      <c r="H173" s="51"/>
      <c r="I173" s="84"/>
      <c r="J173" s="84"/>
      <c r="K173" s="52"/>
      <c r="L173" s="193"/>
      <c r="M173" s="193"/>
    </row>
    <row r="174" spans="1:13" s="6" customFormat="1" ht="12.95" customHeight="1" x14ac:dyDescent="0.25">
      <c r="B174" s="50"/>
      <c r="C174" s="292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20" t="s">
        <v>8</v>
      </c>
      <c r="C176" s="421"/>
      <c r="D176" s="421"/>
      <c r="E176" s="421"/>
      <c r="F176" s="421"/>
      <c r="G176" s="421"/>
      <c r="H176" s="421"/>
      <c r="I176" s="421"/>
      <c r="J176" s="421"/>
      <c r="K176" s="422"/>
      <c r="L176" s="192"/>
      <c r="M176" s="192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8" thickBot="1" x14ac:dyDescent="0.3">
      <c r="A178" s="3"/>
      <c r="B178" s="29"/>
      <c r="C178" s="107" t="s">
        <v>19</v>
      </c>
      <c r="D178" s="180" t="s">
        <v>77</v>
      </c>
      <c r="E178" s="333" t="s">
        <v>74</v>
      </c>
      <c r="F178" s="227" t="str">
        <f>F20</f>
        <v>LANDET KVANTUM UKE 9</v>
      </c>
      <c r="G178" s="70" t="str">
        <f>G20</f>
        <v>LANDET KVANTUM T.O.M UKE 9</v>
      </c>
      <c r="H178" s="70" t="str">
        <f>I20</f>
        <v>RESTKVOTER</v>
      </c>
      <c r="I178" s="93" t="str">
        <f>J20</f>
        <v>LANDET KVANTUM T.O.M. UKE 9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31">
        <f t="shared" ref="D179:H179" si="7">D180+D181+D182+D183</f>
        <v>40874</v>
      </c>
      <c r="E179" s="310">
        <f>E180+E181+E182+E183</f>
        <v>44365</v>
      </c>
      <c r="F179" s="231">
        <f>F180+F181+F182+F183</f>
        <v>538.80150000000003</v>
      </c>
      <c r="G179" s="231">
        <f t="shared" si="7"/>
        <v>5498.6530000000002</v>
      </c>
      <c r="H179" s="310">
        <f t="shared" si="7"/>
        <v>38866.347000000002</v>
      </c>
      <c r="I179" s="315">
        <f>I180+I181+I182+I183</f>
        <v>6231.3000999999995</v>
      </c>
      <c r="J179" s="81"/>
      <c r="K179" s="58"/>
      <c r="L179" s="194"/>
      <c r="M179" s="194"/>
    </row>
    <row r="180" spans="1:13" ht="14.1" customHeight="1" x14ac:dyDescent="0.25">
      <c r="B180" s="50"/>
      <c r="C180" s="299" t="s">
        <v>82</v>
      </c>
      <c r="D180" s="293">
        <v>26187</v>
      </c>
      <c r="E180" s="308">
        <v>28809</v>
      </c>
      <c r="F180" s="293">
        <v>504.1361</v>
      </c>
      <c r="G180" s="293">
        <v>4768.0137000000004</v>
      </c>
      <c r="H180" s="308">
        <f t="shared" ref="H180:H185" si="8">E180-G180</f>
        <v>24040.9863</v>
      </c>
      <c r="I180" s="313">
        <v>5532.2488999999996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11</v>
      </c>
      <c r="D181" s="293">
        <v>6816</v>
      </c>
      <c r="E181" s="308">
        <v>7498</v>
      </c>
      <c r="F181" s="293"/>
      <c r="G181" s="293">
        <v>440.8596</v>
      </c>
      <c r="H181" s="308">
        <f t="shared" si="8"/>
        <v>7057.1404000000002</v>
      </c>
      <c r="I181" s="313">
        <v>325.50080000000003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47</v>
      </c>
      <c r="D182" s="293">
        <v>1811</v>
      </c>
      <c r="E182" s="308">
        <v>1877</v>
      </c>
      <c r="F182" s="293">
        <v>33.227800000000002</v>
      </c>
      <c r="G182" s="293">
        <v>273.65730000000002</v>
      </c>
      <c r="H182" s="308">
        <f t="shared" si="8"/>
        <v>1603.3426999999999</v>
      </c>
      <c r="I182" s="313">
        <v>359.45159999999998</v>
      </c>
      <c r="J182" s="81"/>
      <c r="K182" s="58"/>
      <c r="L182" s="194"/>
      <c r="M182" s="194"/>
    </row>
    <row r="183" spans="1:13" ht="14.1" customHeight="1" thickBot="1" x14ac:dyDescent="0.3">
      <c r="B183" s="50"/>
      <c r="C183" s="404" t="s">
        <v>46</v>
      </c>
      <c r="D183" s="405">
        <v>6060</v>
      </c>
      <c r="E183" s="406">
        <v>6181</v>
      </c>
      <c r="F183" s="405">
        <v>1.4376</v>
      </c>
      <c r="G183" s="405">
        <v>16.122399999999999</v>
      </c>
      <c r="H183" s="406">
        <f t="shared" si="8"/>
        <v>6164.8775999999998</v>
      </c>
      <c r="I183" s="407">
        <v>14.098800000000001</v>
      </c>
      <c r="J183" s="81"/>
      <c r="K183" s="58"/>
      <c r="L183" s="194"/>
      <c r="M183" s="194"/>
    </row>
    <row r="184" spans="1:13" ht="14.1" customHeight="1" thickBot="1" x14ac:dyDescent="0.3">
      <c r="B184" s="50"/>
      <c r="C184" s="112" t="s">
        <v>38</v>
      </c>
      <c r="D184" s="294">
        <v>5500</v>
      </c>
      <c r="E184" s="312">
        <v>5500</v>
      </c>
      <c r="F184" s="294"/>
      <c r="G184" s="294">
        <v>1.1999999999999999E-3</v>
      </c>
      <c r="H184" s="312">
        <f t="shared" si="8"/>
        <v>5499.9988000000003</v>
      </c>
      <c r="I184" s="317">
        <v>33.130000000000003</v>
      </c>
      <c r="J184" s="81"/>
      <c r="K184" s="58"/>
      <c r="L184" s="194"/>
      <c r="M184" s="194"/>
    </row>
    <row r="185" spans="1:13" ht="14.1" customHeight="1" x14ac:dyDescent="0.25">
      <c r="B185" s="50"/>
      <c r="C185" s="108" t="s">
        <v>17</v>
      </c>
      <c r="D185" s="231">
        <v>8000</v>
      </c>
      <c r="E185" s="310">
        <v>8000</v>
      </c>
      <c r="F185" s="231">
        <f>F186+F187</f>
        <v>484.5154</v>
      </c>
      <c r="G185" s="231">
        <f>G186+G187</f>
        <v>1316.0971999999999</v>
      </c>
      <c r="H185" s="310">
        <f t="shared" si="8"/>
        <v>6683.9027999999998</v>
      </c>
      <c r="I185" s="315">
        <f>I186+I187</f>
        <v>2189.0299999999997</v>
      </c>
      <c r="J185" s="81"/>
      <c r="K185" s="58"/>
      <c r="L185" s="194"/>
      <c r="M185" s="194"/>
    </row>
    <row r="186" spans="1:13" ht="14.1" customHeight="1" x14ac:dyDescent="0.25">
      <c r="B186" s="50"/>
      <c r="C186" s="109" t="s">
        <v>29</v>
      </c>
      <c r="D186" s="293"/>
      <c r="E186" s="308"/>
      <c r="F186" s="293">
        <v>458.84559999999999</v>
      </c>
      <c r="G186" s="293">
        <v>761.55229999999995</v>
      </c>
      <c r="H186" s="308"/>
      <c r="I186" s="313">
        <v>1087.1605999999999</v>
      </c>
      <c r="J186" s="81"/>
      <c r="K186" s="58"/>
      <c r="L186" s="194"/>
      <c r="M186" s="194"/>
    </row>
    <row r="187" spans="1:13" ht="14.1" customHeight="1" thickBot="1" x14ac:dyDescent="0.3">
      <c r="B187" s="50"/>
      <c r="C187" s="111" t="s">
        <v>48</v>
      </c>
      <c r="D187" s="233"/>
      <c r="E187" s="311"/>
      <c r="F187" s="233">
        <v>25.669799999999999</v>
      </c>
      <c r="G187" s="233">
        <v>554.54489999999998</v>
      </c>
      <c r="H187" s="311"/>
      <c r="I187" s="316">
        <v>1101.8694</v>
      </c>
      <c r="J187" s="84"/>
      <c r="K187" s="58"/>
      <c r="L187" s="194"/>
      <c r="M187" s="194"/>
    </row>
    <row r="188" spans="1:13" ht="14.1" customHeight="1" thickBot="1" x14ac:dyDescent="0.3">
      <c r="B188" s="50"/>
      <c r="C188" s="112" t="s">
        <v>13</v>
      </c>
      <c r="D188" s="294">
        <v>10</v>
      </c>
      <c r="E188" s="312">
        <v>10</v>
      </c>
      <c r="F188" s="294"/>
      <c r="G188" s="294">
        <v>8.4000000000000005E-2</v>
      </c>
      <c r="H188" s="312">
        <f>E188-G188</f>
        <v>9.9160000000000004</v>
      </c>
      <c r="I188" s="317">
        <v>0.47360000000000002</v>
      </c>
      <c r="J188" s="81"/>
      <c r="K188" s="58"/>
      <c r="L188" s="194"/>
      <c r="M188" s="194"/>
    </row>
    <row r="189" spans="1:13" ht="14.1" customHeight="1" thickBot="1" x14ac:dyDescent="0.3">
      <c r="B189" s="50"/>
      <c r="C189" s="110" t="s">
        <v>49</v>
      </c>
      <c r="D189" s="232"/>
      <c r="E189" s="309"/>
      <c r="F189" s="232">
        <v>2.1815000000000002</v>
      </c>
      <c r="G189" s="232">
        <v>10.5082</v>
      </c>
      <c r="H189" s="309">
        <f>E189-G189</f>
        <v>-10.5082</v>
      </c>
      <c r="I189" s="314">
        <v>4.7693000000000003</v>
      </c>
      <c r="J189" s="81"/>
      <c r="K189" s="58"/>
      <c r="L189" s="194"/>
      <c r="M189" s="194"/>
    </row>
    <row r="190" spans="1:13" ht="16.5" thickBot="1" x14ac:dyDescent="0.3">
      <c r="A190" s="3"/>
      <c r="B190" s="29"/>
      <c r="C190" s="113" t="s">
        <v>9</v>
      </c>
      <c r="D190" s="188">
        <f>D179+D184+D185+D188</f>
        <v>54384</v>
      </c>
      <c r="E190" s="199">
        <f>E179+E184+E185+E188+E189</f>
        <v>57875</v>
      </c>
      <c r="F190" s="188">
        <f>F179+F184+F185+F188+F189</f>
        <v>1025.4983999999999</v>
      </c>
      <c r="G190" s="188">
        <f>G179+G184+G185+G188+G189</f>
        <v>6825.3436000000002</v>
      </c>
      <c r="H190" s="203">
        <f>H179+H184+H185+H188+H189</f>
        <v>51049.656400000007</v>
      </c>
      <c r="I190" s="200">
        <f>I179+I184+I185+I188+I189</f>
        <v>8458.7029999999995</v>
      </c>
      <c r="J190" s="179"/>
      <c r="K190" s="58"/>
      <c r="L190" s="194"/>
      <c r="M190" s="194"/>
    </row>
    <row r="191" spans="1:13" ht="14.1" customHeight="1" x14ac:dyDescent="0.25">
      <c r="A191" s="3"/>
      <c r="B191" s="29"/>
      <c r="C191" s="374" t="s">
        <v>83</v>
      </c>
      <c r="D191" s="67"/>
      <c r="E191" s="67"/>
      <c r="F191" s="67"/>
      <c r="G191" s="67"/>
      <c r="H191" s="373"/>
      <c r="I191" s="373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23" t="s">
        <v>1</v>
      </c>
      <c r="C195" s="424"/>
      <c r="D195" s="424"/>
      <c r="E195" s="424"/>
      <c r="F195" s="424"/>
      <c r="G195" s="424"/>
      <c r="H195" s="424"/>
      <c r="I195" s="424"/>
      <c r="J195" s="424"/>
      <c r="K195" s="425"/>
      <c r="L195" s="192"/>
      <c r="M195" s="192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18" t="s">
        <v>2</v>
      </c>
      <c r="D197" s="419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74" t="s">
        <v>80</v>
      </c>
      <c r="D198" s="275">
        <v>6955</v>
      </c>
      <c r="E198" s="295"/>
      <c r="F198" s="244"/>
      <c r="G198" s="76"/>
      <c r="H198" s="76"/>
      <c r="I198" s="76"/>
      <c r="J198" s="162"/>
      <c r="K198" s="72"/>
      <c r="L198" s="119"/>
      <c r="M198" s="119"/>
    </row>
    <row r="199" spans="1:13" ht="14.1" customHeight="1" x14ac:dyDescent="0.25">
      <c r="B199" s="75"/>
      <c r="C199" s="277" t="s">
        <v>44</v>
      </c>
      <c r="D199" s="278">
        <v>35819</v>
      </c>
      <c r="E199" s="295"/>
      <c r="F199" s="244"/>
      <c r="G199" s="76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79" t="s">
        <v>28</v>
      </c>
      <c r="D200" s="278">
        <v>382</v>
      </c>
      <c r="E200" s="295"/>
      <c r="F200" s="244"/>
      <c r="G200" s="89"/>
      <c r="H200" s="76"/>
      <c r="I200" s="76"/>
      <c r="J200" s="162"/>
      <c r="K200" s="72"/>
      <c r="L200" s="119"/>
      <c r="M200" s="119"/>
    </row>
    <row r="201" spans="1:13" ht="14.1" customHeight="1" thickBot="1" x14ac:dyDescent="0.3">
      <c r="B201" s="75"/>
      <c r="C201" s="280" t="s">
        <v>31</v>
      </c>
      <c r="D201" s="281">
        <f>SUM(D198:D200)</f>
        <v>43156</v>
      </c>
      <c r="E201" s="295"/>
      <c r="F201"/>
      <c r="G201" s="89"/>
      <c r="H201" s="76"/>
      <c r="I201" s="76"/>
      <c r="J201" s="162"/>
      <c r="K201" s="72"/>
      <c r="L201" s="119"/>
      <c r="M201" s="119"/>
    </row>
    <row r="202" spans="1:13" ht="13.5" customHeight="1" x14ac:dyDescent="0.25">
      <c r="B202" s="83"/>
      <c r="C202" s="296" t="s">
        <v>69</v>
      </c>
      <c r="D202" s="288"/>
      <c r="E202" s="288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92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20" t="s">
        <v>8</v>
      </c>
      <c r="C205" s="421"/>
      <c r="D205" s="421"/>
      <c r="E205" s="421"/>
      <c r="F205" s="421"/>
      <c r="G205" s="421"/>
      <c r="H205" s="421"/>
      <c r="I205" s="421"/>
      <c r="J205" s="421"/>
      <c r="K205" s="422"/>
      <c r="L205" s="192"/>
      <c r="M205" s="192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9</v>
      </c>
      <c r="F207" s="70" t="str">
        <f>G20</f>
        <v>LANDET KVANTUM T.O.M UKE 9</v>
      </c>
      <c r="G207" s="70" t="str">
        <f>I20</f>
        <v>RESTKVOTER</v>
      </c>
      <c r="H207" s="93" t="str">
        <f>J20</f>
        <v>LANDET KVANTUM T.O.M. UKE 9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5">
        <v>1600</v>
      </c>
      <c r="E208" s="185">
        <v>15.457100000000001</v>
      </c>
      <c r="F208" s="185">
        <v>142.01339999999999</v>
      </c>
      <c r="G208" s="185">
        <f>D208-F208</f>
        <v>1457.9866</v>
      </c>
      <c r="H208" s="223">
        <v>141.03569999999999</v>
      </c>
      <c r="I208" s="96"/>
      <c r="J208" s="164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5">
        <v>5305</v>
      </c>
      <c r="E209" s="185">
        <v>66.852699999999999</v>
      </c>
      <c r="F209" s="185">
        <v>1027.1402</v>
      </c>
      <c r="G209" s="185">
        <f t="shared" ref="G209:G211" si="9">D209-F209</f>
        <v>4277.8598000000002</v>
      </c>
      <c r="H209" s="223">
        <v>805.86890000000005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6">
        <v>50</v>
      </c>
      <c r="E210" s="186"/>
      <c r="F210" s="186">
        <v>0.50739999999999996</v>
      </c>
      <c r="G210" s="185">
        <f t="shared" si="9"/>
        <v>49.492600000000003</v>
      </c>
      <c r="H210" s="224">
        <v>0.1026</v>
      </c>
      <c r="I210" s="96"/>
      <c r="J210" s="164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6"/>
      <c r="E211" s="186"/>
      <c r="F211" s="186">
        <v>3.5999999999999997E-2</v>
      </c>
      <c r="G211" s="185">
        <f t="shared" si="9"/>
        <v>-3.5999999999999997E-2</v>
      </c>
      <c r="H211" s="224">
        <v>1.1868000000000001</v>
      </c>
      <c r="I211" s="91"/>
      <c r="J211" s="91"/>
      <c r="K211" s="92"/>
      <c r="L211" s="195"/>
      <c r="M211" s="195"/>
    </row>
    <row r="212" spans="2:13" ht="16.5" thickBot="1" x14ac:dyDescent="0.3">
      <c r="B212" s="83"/>
      <c r="C212" s="113" t="s">
        <v>52</v>
      </c>
      <c r="D212" s="187">
        <f>D198</f>
        <v>6955</v>
      </c>
      <c r="E212" s="187">
        <f>SUM(E208:E211)</f>
        <v>82.309799999999996</v>
      </c>
      <c r="F212" s="187">
        <f>SUM(F208:F211)</f>
        <v>1169.6970000000001</v>
      </c>
      <c r="G212" s="187">
        <f>D212-F212</f>
        <v>5785.3029999999999</v>
      </c>
      <c r="H212" s="210">
        <f>H208+H209+H210+H211</f>
        <v>948.19400000000007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6"/>
      <c r="K214" s="79"/>
      <c r="L214" s="119"/>
      <c r="M214" s="119"/>
    </row>
    <row r="215" spans="2:13" ht="20.25" customHeight="1" thickTop="1" x14ac:dyDescent="0.25"/>
    <row r="216" spans="2:13" ht="14.1" hidden="1" customHeight="1" x14ac:dyDescent="0.25"/>
    <row r="217" spans="2:13" ht="14.1" hidden="1" customHeight="1" x14ac:dyDescent="0.25"/>
    <row r="218" spans="2:13" ht="14.1" hidden="1" customHeight="1" x14ac:dyDescent="0.25">
      <c r="G218" s="65"/>
    </row>
    <row r="219" spans="2:13" ht="14.1" hidden="1" customHeight="1" x14ac:dyDescent="0.25">
      <c r="F219" s="65"/>
    </row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9
&amp;"-,Normal"&amp;11(iht. motatte landings- og sluttsedler fra fiskesalgslagene; alle tallstørrelser i hele tonn)&amp;R07.03.2018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UKE_9_2018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2017-11-29T09:15:01Z</cp:lastPrinted>
  <dcterms:created xsi:type="dcterms:W3CDTF">2011-07-06T12:13:20Z</dcterms:created>
  <dcterms:modified xsi:type="dcterms:W3CDTF">2018-03-07T10:54:36Z</dcterms:modified>
</cp:coreProperties>
</file>