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Vedlegg - internett\"/>
    </mc:Choice>
  </mc:AlternateContent>
  <bookViews>
    <workbookView xWindow="0" yWindow="0" windowWidth="28800" windowHeight="12435" tabRatio="413"/>
  </bookViews>
  <sheets>
    <sheet name="UKE_38_2015" sheetId="1" r:id="rId1"/>
  </sheets>
  <definedNames>
    <definedName name="_xlnm.Print_Area" localSheetId="0">UKE_38_2015!$A$1:$L$217</definedName>
    <definedName name="Z_14D440E4_F18A_4F78_9989_38C1B133222D_.wvu.Cols" localSheetId="0" hidden="1">UKE_38_2015!#REF!</definedName>
    <definedName name="Z_14D440E4_F18A_4F78_9989_38C1B133222D_.wvu.PrintArea" localSheetId="0" hidden="1">UKE_38_2015!$B$1:$L$217</definedName>
    <definedName name="Z_14D440E4_F18A_4F78_9989_38C1B133222D_.wvu.Rows" localSheetId="0" hidden="1">UKE_38_2015!$329:$1048576,UKE_38_2015!$218:$328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92" i="1" l="1"/>
  <c r="F33" i="1"/>
  <c r="F32" i="1" s="1"/>
  <c r="E25" i="1" l="1"/>
  <c r="H134" i="1" l="1"/>
  <c r="F134" i="1"/>
  <c r="F34" i="1"/>
  <c r="G102" i="1" l="1"/>
  <c r="E32" i="1"/>
  <c r="F30" i="1" l="1"/>
  <c r="G42" i="1"/>
  <c r="E134" i="1"/>
  <c r="I32" i="1" l="1"/>
  <c r="E21" i="1" l="1"/>
  <c r="H214" i="1" l="1"/>
  <c r="F214" i="1" l="1"/>
  <c r="E189" i="1"/>
  <c r="F189" i="1"/>
  <c r="D92" i="1"/>
  <c r="F81" i="1"/>
  <c r="H189" i="1" l="1"/>
  <c r="H37" i="1" l="1"/>
  <c r="G100" i="1" l="1"/>
  <c r="H63" i="1" l="1"/>
  <c r="H69" i="1" s="1"/>
  <c r="G141" i="1" l="1"/>
  <c r="F63" i="1"/>
  <c r="H163" i="1" l="1"/>
  <c r="G214" i="1" l="1"/>
  <c r="E214" i="1"/>
  <c r="H209" i="1"/>
  <c r="G209" i="1"/>
  <c r="F209" i="1"/>
  <c r="E209" i="1"/>
  <c r="D203" i="1"/>
  <c r="G191" i="1"/>
  <c r="G190" i="1"/>
  <c r="G187" i="1"/>
  <c r="G186" i="1"/>
  <c r="G185" i="1"/>
  <c r="G184" i="1"/>
  <c r="G183" i="1"/>
  <c r="G182" i="1"/>
  <c r="G181" i="1"/>
  <c r="H180" i="1"/>
  <c r="H192" i="1" s="1"/>
  <c r="F180" i="1"/>
  <c r="F192" i="1" s="1"/>
  <c r="E180" i="1"/>
  <c r="E192" i="1" s="1"/>
  <c r="D180" i="1"/>
  <c r="D192" i="1" s="1"/>
  <c r="H179" i="1"/>
  <c r="G179" i="1"/>
  <c r="F179" i="1"/>
  <c r="E179" i="1"/>
  <c r="H173" i="1"/>
  <c r="F173" i="1"/>
  <c r="D173" i="1"/>
  <c r="F163" i="1"/>
  <c r="G163" i="1" s="1"/>
  <c r="E163" i="1"/>
  <c r="D163" i="1"/>
  <c r="G162" i="1"/>
  <c r="G161" i="1"/>
  <c r="G160" i="1"/>
  <c r="H159" i="1"/>
  <c r="G159" i="1"/>
  <c r="F159" i="1"/>
  <c r="E159" i="1"/>
  <c r="G140" i="1"/>
  <c r="G139" i="1"/>
  <c r="G138" i="1"/>
  <c r="G137" i="1"/>
  <c r="D134" i="1"/>
  <c r="G134" i="1" s="1"/>
  <c r="G133" i="1"/>
  <c r="G132" i="1"/>
  <c r="G131" i="1"/>
  <c r="G130" i="1"/>
  <c r="H129" i="1"/>
  <c r="H128" i="1" s="1"/>
  <c r="F129" i="1"/>
  <c r="E129" i="1"/>
  <c r="D129" i="1"/>
  <c r="D128" i="1"/>
  <c r="G127" i="1"/>
  <c r="G126" i="1"/>
  <c r="G125" i="1"/>
  <c r="G124" i="1"/>
  <c r="H123" i="1"/>
  <c r="F123" i="1"/>
  <c r="E123" i="1"/>
  <c r="D123" i="1"/>
  <c r="D142" i="1" s="1"/>
  <c r="H122" i="1"/>
  <c r="G122" i="1"/>
  <c r="F122" i="1"/>
  <c r="E122" i="1"/>
  <c r="H117" i="1"/>
  <c r="F117" i="1"/>
  <c r="D117" i="1"/>
  <c r="G103" i="1"/>
  <c r="G101" i="1"/>
  <c r="G99" i="1"/>
  <c r="G98" i="1"/>
  <c r="G97" i="1"/>
  <c r="G96" i="1"/>
  <c r="G95" i="1"/>
  <c r="G94" i="1"/>
  <c r="G93" i="1"/>
  <c r="H92" i="1"/>
  <c r="H91" i="1" s="1"/>
  <c r="F91" i="1"/>
  <c r="E92" i="1"/>
  <c r="E91" i="1" s="1"/>
  <c r="D91" i="1"/>
  <c r="G90" i="1"/>
  <c r="G89" i="1"/>
  <c r="H88" i="1"/>
  <c r="F88" i="1"/>
  <c r="E88" i="1"/>
  <c r="D88" i="1"/>
  <c r="H87" i="1"/>
  <c r="G87" i="1"/>
  <c r="F87" i="1"/>
  <c r="E87" i="1"/>
  <c r="H81" i="1"/>
  <c r="D81" i="1"/>
  <c r="G67" i="1"/>
  <c r="F69" i="1"/>
  <c r="G69" i="1" s="1"/>
  <c r="E63" i="1"/>
  <c r="E69" i="1" s="1"/>
  <c r="H59" i="1"/>
  <c r="G59" i="1"/>
  <c r="F59" i="1"/>
  <c r="E59" i="1"/>
  <c r="H41" i="1"/>
  <c r="H40" i="1"/>
  <c r="H39" i="1"/>
  <c r="H38" i="1"/>
  <c r="H36" i="1"/>
  <c r="H35" i="1"/>
  <c r="H34" i="1"/>
  <c r="H33" i="1"/>
  <c r="D32" i="1"/>
  <c r="H31" i="1"/>
  <c r="H30" i="1"/>
  <c r="H29" i="1"/>
  <c r="H28" i="1"/>
  <c r="H27" i="1"/>
  <c r="H26" i="1"/>
  <c r="I25" i="1"/>
  <c r="F25" i="1"/>
  <c r="F24" i="1" s="1"/>
  <c r="D25" i="1"/>
  <c r="D24" i="1"/>
  <c r="D42" i="1" s="1"/>
  <c r="H23" i="1"/>
  <c r="H22" i="1"/>
  <c r="I21" i="1"/>
  <c r="F21" i="1"/>
  <c r="D21" i="1"/>
  <c r="H14" i="1"/>
  <c r="F14" i="1"/>
  <c r="D14" i="1"/>
  <c r="F104" i="1" l="1"/>
  <c r="F42" i="1"/>
  <c r="G123" i="1"/>
  <c r="D104" i="1"/>
  <c r="H104" i="1"/>
  <c r="I24" i="1"/>
  <c r="I42" i="1" s="1"/>
  <c r="G92" i="1"/>
  <c r="G91" i="1" s="1"/>
  <c r="E104" i="1"/>
  <c r="G88" i="1"/>
  <c r="E24" i="1"/>
  <c r="E42" i="1" s="1"/>
  <c r="H21" i="1"/>
  <c r="H32" i="1"/>
  <c r="H25" i="1"/>
  <c r="G129" i="1"/>
  <c r="F128" i="1"/>
  <c r="G128" i="1" s="1"/>
  <c r="H142" i="1"/>
  <c r="G63" i="1"/>
  <c r="G180" i="1"/>
  <c r="G192" i="1" s="1"/>
  <c r="G142" i="1" l="1"/>
  <c r="F142" i="1"/>
  <c r="G104" i="1"/>
  <c r="H24" i="1"/>
  <c r="H42" i="1" s="1"/>
  <c r="E128" i="1" l="1"/>
  <c r="E142" i="1" s="1"/>
</calcChain>
</file>

<file path=xl/sharedStrings.xml><?xml version="1.0" encoding="utf-8"?>
<sst xmlns="http://schemas.openxmlformats.org/spreadsheetml/2006/main" count="233" uniqueCount="116">
  <si>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</si>
  <si>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</si>
  <si>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</si>
  <si>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</si>
  <si>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</si>
  <si>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</si>
  <si>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</si>
  <si>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</si>
  <si>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</si>
  <si>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</si>
  <si>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</si>
  <si>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</si>
  <si>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</si>
  <si>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</si>
  <si>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</si>
  <si>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</si>
  <si>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</si>
  <si>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</si>
  <si>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</si>
  <si>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</si>
  <si>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</si>
  <si>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</si>
  <si>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</si>
  <si>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</si>
  <si>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</si>
  <si>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</si>
  <si>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</si>
  <si>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</si>
  <si>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</si>
  <si>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</si>
  <si>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</si>
  <si>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</si>
  <si>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</si>
  <si>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</si>
  <si>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</si>
  <si>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</si>
  <si>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</si>
  <si>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</si>
  <si>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</si>
  <si>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</si>
  <si>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</si>
  <si>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</si>
  <si>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</si>
  <si>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</si>
  <si>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</si>
  <si>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</si>
  <si>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</si>
  <si>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</si>
  <si>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</si>
  <si>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</si>
  <si>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</si>
  <si>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</si>
  <si>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</si>
  <si>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</si>
  <si>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</si>
  <si>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</si>
  <si>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</si>
  <si>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</si>
  <si>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</si>
  <si>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</si>
  <si>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</si>
  <si>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</si>
  <si>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</si>
  <si>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</si>
  <si>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</si>
  <si>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</si>
  <si>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</si>
  <si>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</si>
  <si>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</si>
  <si>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</si>
  <si>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</si>
  <si>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</si>
  <si>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</si>
  <si>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</si>
  <si>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</si>
  <si>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</si>
  <si>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</si>
  <si>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</si>
  <si>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</si>
  <si>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</si>
  <si>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</si>
  <si>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</si>
  <si>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</si>
  <si>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</si>
  <si>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</si>
  <si>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</si>
  <si>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</si>
  <si>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</si>
  <si>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</si>
  <si>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</si>
  <si>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</si>
  <si>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</si>
  <si>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</si>
  <si>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749 tonn til forsknings- og undervisningssformål, 7 000 tonn til fangst innenfor ungdomsfiskeordningen og rekreasjonsfiske, 3 000 tonn til oppfølging av Kystfiskeutvalget og 500 tonn til innblanding av torsk i loddefisket</t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</si>
  <si>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</si>
  <si>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</si>
  <si>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</si>
  <si>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</si>
  <si>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</si>
  <si>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</si>
  <si>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</si>
  <si>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</si>
  <si>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</si>
  <si>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</si>
  <si>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</si>
  <si>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startet 06.04.2015</t>
    </r>
  </si>
  <si>
    <t xml:space="preserve"> 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</si>
  <si>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930 tonn avsatt tredjelandskvote er ubenyttet og tilbakeført til norsk kvote, norsk kvote blir da: 109 824 tonn</t>
    </r>
  </si>
  <si>
    <t>Det er avsatt 548 tonn til forsknings- og undervisningssformål og 300 tonn til fangst innenfor ungdomsfiskeordningen</t>
  </si>
  <si>
    <t>LANDET KVANTUM UKE 38</t>
  </si>
  <si>
    <t>LANDET KVANTUM T.O.M UKE 38</t>
  </si>
  <si>
    <t>LANDET KVANTUM T.O.M. UKE 38 2014</t>
  </si>
  <si>
    <r>
      <t xml:space="preserve">3 </t>
    </r>
    <r>
      <rPr>
        <sz val="9"/>
        <color theme="1"/>
        <rFont val="Calibri"/>
        <family val="2"/>
      </rPr>
      <t>Registrert rekreasjonsfiske utgjør 788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</si>
  <si>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startet 07.09.2015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</si>
  <si>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49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</si>
  <si>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318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</si>
</sst>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30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39" xfId="0" applyNumberForma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0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39" xfId="0" applyNumberFormat="1" applyFon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4" borderId="56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1" fillId="0" borderId="53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23" fillId="0" borderId="62" xfId="0" applyFont="1" applyBorder="1" applyAlignment="1">
      <alignment vertical="center" wrapText="1"/>
    </xf>
    <xf numFmtId="0" fontId="24" fillId="4" borderId="64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63" xfId="1" applyNumberFormat="1" applyFont="1" applyFill="1" applyBorder="1" applyAlignment="1">
      <alignment vertical="center"/>
    </xf>
    <xf numFmtId="3" fontId="23" fillId="0" borderId="61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60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23" fillId="0" borderId="59" xfId="0" applyNumberFormat="1" applyFont="1" applyBorder="1" applyAlignment="1">
      <alignment vertical="center" wrapText="1"/>
    </xf>
    <xf numFmtId="3" fontId="23" fillId="0" borderId="52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3" fillId="0" borderId="28" xfId="0" applyNumberFormat="1" applyFont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5" fillId="0" borderId="65" xfId="0" applyNumberFormat="1" applyFont="1" applyBorder="1" applyAlignment="1">
      <alignment vertical="center" wrapText="1"/>
    </xf>
    <xf numFmtId="3" fontId="5" fillId="0" borderId="57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12" fillId="0" borderId="57" xfId="0" applyNumberFormat="1" applyFont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12" fillId="0" borderId="58" xfId="0" applyNumberFormat="1" applyFont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55" fillId="0" borderId="65" xfId="0" applyNumberFormat="1" applyFont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6" xfId="0" applyNumberFormat="1" applyFont="1" applyBorder="1" applyAlignment="1">
      <alignment vertical="center" wrapText="1"/>
    </xf>
    <xf numFmtId="3" fontId="11" fillId="0" borderId="71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22" fillId="0" borderId="52" xfId="0" applyNumberFormat="1" applyFont="1" applyFill="1" applyBorder="1" applyAlignment="1">
      <alignment vertical="center"/>
    </xf>
    <xf numFmtId="3" fontId="0" fillId="0" borderId="53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62" xfId="0" applyNumberFormat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3" fillId="0" borderId="61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57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11" fillId="0" borderId="57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58" xfId="0" applyNumberFormat="1" applyFont="1" applyFill="1" applyBorder="1" applyAlignment="1">
      <alignment vertical="center" wrapText="1"/>
    </xf>
    <xf numFmtId="3" fontId="23" fillId="0" borderId="65" xfId="0" applyNumberFormat="1" applyFont="1" applyFill="1" applyBorder="1" applyAlignment="1">
      <alignment vertical="center" wrapText="1"/>
    </xf>
    <xf numFmtId="3" fontId="23" fillId="0" borderId="66" xfId="0" applyNumberFormat="1" applyFont="1" applyFill="1" applyBorder="1" applyAlignment="1">
      <alignment vertical="center" wrapText="1"/>
    </xf>
    <xf numFmtId="3" fontId="8" fillId="4" borderId="76" xfId="0" applyNumberFormat="1" applyFont="1" applyFill="1" applyBorder="1" applyAlignment="1">
      <alignment vertical="center" wrapText="1"/>
    </xf>
    <xf numFmtId="0" fontId="24" fillId="4" borderId="77" xfId="0" applyFont="1" applyFill="1" applyBorder="1" applyAlignment="1">
      <alignment horizontal="center" vertical="center" wrapText="1"/>
    </xf>
    <xf numFmtId="0" fontId="11" fillId="0" borderId="78" xfId="0" applyFont="1" applyBorder="1" applyAlignment="1">
      <alignment horizontal="center" vertical="center" wrapText="1"/>
    </xf>
    <xf numFmtId="3" fontId="11" fillId="0" borderId="79" xfId="0" applyNumberFormat="1" applyFont="1" applyBorder="1" applyAlignment="1">
      <alignment vertical="center" wrapText="1"/>
    </xf>
    <xf numFmtId="3" fontId="11" fillId="0" borderId="80" xfId="0" applyNumberFormat="1" applyFont="1" applyBorder="1" applyAlignment="1">
      <alignment vertical="center" wrapText="1"/>
    </xf>
    <xf numFmtId="3" fontId="23" fillId="0" borderId="52" xfId="0" applyNumberFormat="1" applyFont="1" applyFill="1" applyBorder="1" applyAlignment="1">
      <alignment vertical="center" wrapText="1"/>
    </xf>
    <xf numFmtId="3" fontId="5" fillId="0" borderId="53" xfId="0" applyNumberFormat="1" applyFont="1" applyFill="1" applyBorder="1" applyAlignment="1">
      <alignment vertical="center" wrapText="1"/>
    </xf>
    <xf numFmtId="3" fontId="5" fillId="0" borderId="54" xfId="0" applyNumberFormat="1" applyFont="1" applyFill="1" applyBorder="1" applyAlignment="1">
      <alignment vertical="center" wrapText="1"/>
    </xf>
    <xf numFmtId="3" fontId="12" fillId="0" borderId="53" xfId="0" applyNumberFormat="1" applyFont="1" applyFill="1" applyBorder="1" applyAlignment="1">
      <alignment vertical="center" wrapText="1"/>
    </xf>
    <xf numFmtId="3" fontId="11" fillId="0" borderId="53" xfId="0" applyNumberFormat="1" applyFont="1" applyFill="1" applyBorder="1" applyAlignment="1">
      <alignment vertical="center" wrapText="1"/>
    </xf>
    <xf numFmtId="3" fontId="11" fillId="0" borderId="54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58" xfId="0" applyNumberFormat="1" applyFont="1" applyFill="1" applyBorder="1" applyAlignment="1">
      <alignment vertical="center" wrapText="1"/>
    </xf>
    <xf numFmtId="3" fontId="11" fillId="0" borderId="71" xfId="0" applyNumberFormat="1" applyFont="1" applyBorder="1" applyAlignment="1">
      <alignment vertical="center" wrapText="1"/>
    </xf>
    <xf numFmtId="3" fontId="11" fillId="0" borderId="72" xfId="0" applyNumberFormat="1" applyFont="1" applyBorder="1" applyAlignment="1">
      <alignment vertical="center" wrapText="1"/>
    </xf>
    <xf numFmtId="3" fontId="22" fillId="0" borderId="0" xfId="0" applyNumberFormat="1" applyFont="1" applyBorder="1"/>
    <xf numFmtId="3" fontId="5" fillId="0" borderId="53" xfId="0" applyNumberFormat="1" applyFont="1" applyBorder="1" applyAlignment="1">
      <alignment vertical="center" wrapText="1"/>
    </xf>
    <xf numFmtId="3" fontId="5" fillId="0" borderId="54" xfId="0" applyNumberFormat="1" applyFont="1" applyBorder="1" applyAlignment="1">
      <alignment vertical="center" wrapText="1"/>
    </xf>
    <xf numFmtId="3" fontId="12" fillId="0" borderId="53" xfId="0" applyNumberFormat="1" applyFont="1" applyBorder="1" applyAlignment="1">
      <alignment vertical="center" wrapText="1"/>
    </xf>
    <xf numFmtId="3" fontId="12" fillId="0" borderId="54" xfId="0" applyNumberFormat="1" applyFont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12" fillId="0" borderId="55" xfId="0" applyNumberFormat="1" applyFont="1" applyFill="1" applyBorder="1" applyAlignment="1">
      <alignment vertical="center" wrapText="1"/>
    </xf>
    <xf numFmtId="3" fontId="55" fillId="0" borderId="53" xfId="0" applyNumberFormat="1" applyFont="1" applyBorder="1" applyAlignment="1">
      <alignment vertical="center" wrapText="1"/>
    </xf>
    <xf numFmtId="3" fontId="23" fillId="0" borderId="62" xfId="0" applyNumberFormat="1" applyFont="1" applyBorder="1" applyAlignment="1">
      <alignment vertical="center" wrapText="1"/>
    </xf>
    <xf numFmtId="3" fontId="22" fillId="0" borderId="6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vertical="center"/>
    </xf>
    <xf numFmtId="3" fontId="22" fillId="0" borderId="59" xfId="0" applyNumberFormat="1" applyFont="1" applyFill="1" applyBorder="1" applyAlignment="1">
      <alignment vertical="center"/>
    </xf>
    <xf numFmtId="3" fontId="0" fillId="0" borderId="58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23" fillId="0" borderId="70" xfId="0" applyNumberFormat="1" applyFont="1" applyBorder="1" applyAlignment="1">
      <alignment vertical="center" wrapText="1"/>
    </xf>
    <xf numFmtId="3" fontId="23" fillId="0" borderId="83" xfId="0" applyNumberFormat="1" applyFont="1" applyBorder="1" applyAlignment="1">
      <alignment vertical="center" wrapText="1"/>
    </xf>
    <xf numFmtId="3" fontId="12" fillId="0" borderId="71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23" fillId="0" borderId="84" xfId="0" applyNumberFormat="1" applyFont="1" applyBorder="1" applyAlignment="1">
      <alignment vertical="center" wrapText="1"/>
    </xf>
    <xf numFmtId="3" fontId="5" fillId="0" borderId="79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23" fillId="0" borderId="85" xfId="0" applyNumberFormat="1" applyFont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5" fillId="0" borderId="71" xfId="0" applyNumberFormat="1" applyFont="1" applyBorder="1" applyAlignment="1">
      <alignment vertical="center" wrapText="1"/>
    </xf>
    <xf numFmtId="3" fontId="5" fillId="0" borderId="72" xfId="0" applyNumberFormat="1" applyFont="1" applyBorder="1" applyAlignment="1">
      <alignment vertical="center" wrapText="1"/>
    </xf>
    <xf numFmtId="3" fontId="12" fillId="0" borderId="72" xfId="0" applyNumberFormat="1" applyFont="1" applyBorder="1" applyAlignment="1">
      <alignment vertical="center" wrapText="1"/>
    </xf>
    <xf numFmtId="3" fontId="23" fillId="0" borderId="86" xfId="0" applyNumberFormat="1" applyFont="1" applyBorder="1" applyAlignment="1">
      <alignment vertical="center" wrapText="1"/>
    </xf>
    <xf numFmtId="3" fontId="5" fillId="0" borderId="81" xfId="0" applyNumberFormat="1" applyFont="1" applyBorder="1" applyAlignment="1">
      <alignment vertical="center" wrapText="1"/>
    </xf>
    <xf numFmtId="3" fontId="5" fillId="0" borderId="82" xfId="0" applyNumberFormat="1" applyFont="1" applyBorder="1" applyAlignment="1">
      <alignment vertical="center" wrapText="1"/>
    </xf>
    <xf numFmtId="3" fontId="23" fillId="0" borderId="87" xfId="0" applyNumberFormat="1" applyFont="1" applyBorder="1" applyAlignment="1">
      <alignment vertical="center" wrapText="1"/>
    </xf>
    <xf numFmtId="3" fontId="12" fillId="0" borderId="81" xfId="0" applyNumberFormat="1" applyFont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12" fillId="0" borderId="82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2" fillId="0" borderId="61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0" fillId="0" borderId="28" xfId="0" applyNumberFormat="1" applyFont="1" applyFill="1" applyBorder="1" applyAlignment="1">
      <alignment vertical="center"/>
    </xf>
    <xf numFmtId="3" fontId="22" fillId="0" borderId="28" xfId="0" applyNumberFormat="1" applyFont="1" applyFill="1" applyBorder="1" applyAlignment="1">
      <alignment vertical="center"/>
    </xf>
    <xf numFmtId="3" fontId="0" fillId="0" borderId="57" xfId="0" applyNumberFormat="1" applyFont="1" applyFill="1" applyBorder="1" applyAlignment="1">
      <alignment vertical="center"/>
    </xf>
    <xf numFmtId="3" fontId="22" fillId="0" borderId="16" xfId="0" applyNumberFormat="1" applyFont="1" applyFill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3" fontId="43" fillId="0" borderId="64" xfId="0" applyNumberFormat="1" applyFont="1" applyBorder="1" applyAlignment="1">
      <alignment vertical="center" wrapText="1"/>
    </xf>
    <xf numFmtId="3" fontId="43" fillId="0" borderId="68" xfId="0" applyNumberFormat="1" applyFont="1" applyBorder="1" applyAlignment="1">
      <alignment vertical="center" wrapText="1"/>
    </xf>
    <xf numFmtId="3" fontId="43" fillId="0" borderId="69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7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view="pageLayout" topLeftCell="A169" zoomScale="115" zoomScaleNormal="115" zoomScalePageLayoutView="115" workbookViewId="0">
      <selection activeCell="E201" sqref="E201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401" t="s">
        <v>95</v>
      </c>
      <c r="C2" s="402"/>
      <c r="D2" s="402"/>
      <c r="E2" s="402"/>
      <c r="F2" s="402"/>
      <c r="G2" s="402"/>
      <c r="H2" s="402"/>
      <c r="I2" s="402"/>
      <c r="J2" s="402"/>
      <c r="K2" s="403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404" t="s">
        <v>1</v>
      </c>
      <c r="C7" s="405"/>
      <c r="D7" s="405"/>
      <c r="E7" s="405"/>
      <c r="F7" s="405"/>
      <c r="G7" s="405"/>
      <c r="H7" s="405"/>
      <c r="I7" s="405"/>
      <c r="J7" s="405"/>
      <c r="K7" s="406"/>
      <c r="L7" s="260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407" t="s">
        <v>2</v>
      </c>
      <c r="D9" s="408"/>
      <c r="E9" s="407" t="s">
        <v>21</v>
      </c>
      <c r="F9" s="408"/>
      <c r="G9" s="407" t="s">
        <v>22</v>
      </c>
      <c r="H9" s="408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91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92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422" t="s">
        <v>93</v>
      </c>
      <c r="D16" s="422"/>
      <c r="E16" s="422"/>
      <c r="F16" s="422"/>
      <c r="G16" s="422"/>
      <c r="H16" s="422"/>
      <c r="I16" s="422"/>
      <c r="J16" s="251"/>
      <c r="K16" s="154"/>
      <c r="L16" s="153"/>
    </row>
    <row r="17" spans="1:12" ht="13.5" customHeight="1" thickBot="1" x14ac:dyDescent="0.3">
      <c r="B17" s="155"/>
      <c r="C17" s="423"/>
      <c r="D17" s="423"/>
      <c r="E17" s="423"/>
      <c r="F17" s="423"/>
      <c r="G17" s="423"/>
      <c r="H17" s="423"/>
      <c r="I17" s="423"/>
      <c r="J17" s="252"/>
      <c r="K17" s="157"/>
      <c r="L17" s="146"/>
    </row>
    <row r="18" spans="1:12" ht="17.100000000000001" customHeight="1" x14ac:dyDescent="0.25">
      <c r="B18" s="409" t="s">
        <v>8</v>
      </c>
      <c r="C18" s="410"/>
      <c r="D18" s="410"/>
      <c r="E18" s="410"/>
      <c r="F18" s="410"/>
      <c r="G18" s="410"/>
      <c r="H18" s="410"/>
      <c r="I18" s="410"/>
      <c r="J18" s="410"/>
      <c r="K18" s="411"/>
      <c r="L18" s="260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8" t="s">
        <v>21</v>
      </c>
      <c r="E20" s="246" t="s">
        <v>109</v>
      </c>
      <c r="F20" s="246" t="s">
        <v>110</v>
      </c>
      <c r="G20" s="246" t="s">
        <v>104</v>
      </c>
      <c r="H20" s="246" t="s">
        <v>80</v>
      </c>
      <c r="I20" s="247" t="s">
        <v>111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39">
        <f>D23+D22</f>
        <v>130677</v>
      </c>
      <c r="E21" s="324">
        <f>E23+E22</f>
        <v>1709.3172999999999</v>
      </c>
      <c r="F21" s="324">
        <f>F22+F23</f>
        <v>70227.854399999997</v>
      </c>
      <c r="G21" s="324"/>
      <c r="H21" s="324">
        <f>H23+H22</f>
        <v>60449.145600000003</v>
      </c>
      <c r="I21" s="329">
        <f>I23+I22</f>
        <v>91785.013000000006</v>
      </c>
      <c r="J21" s="365"/>
      <c r="K21" s="158"/>
      <c r="L21" s="189"/>
    </row>
    <row r="22" spans="1:12" ht="14.1" customHeight="1" x14ac:dyDescent="0.25">
      <c r="B22" s="147"/>
      <c r="C22" s="213" t="s">
        <v>12</v>
      </c>
      <c r="D22" s="340">
        <v>129927</v>
      </c>
      <c r="E22" s="325">
        <v>1709.3172999999999</v>
      </c>
      <c r="F22" s="325">
        <v>69207.357799999998</v>
      </c>
      <c r="G22" s="325"/>
      <c r="H22" s="325">
        <f>D22-F22</f>
        <v>60719.642200000002</v>
      </c>
      <c r="I22" s="346">
        <v>90842.001900000003</v>
      </c>
      <c r="J22" s="366"/>
      <c r="K22" s="158"/>
      <c r="L22" s="189"/>
    </row>
    <row r="23" spans="1:12" ht="14.1" customHeight="1" thickBot="1" x14ac:dyDescent="0.3">
      <c r="B23" s="147"/>
      <c r="C23" s="214" t="s">
        <v>11</v>
      </c>
      <c r="D23" s="341">
        <v>750</v>
      </c>
      <c r="E23" s="326"/>
      <c r="F23" s="326">
        <v>1020.4965999999999</v>
      </c>
      <c r="G23" s="326"/>
      <c r="H23" s="326">
        <f>D23-F23</f>
        <v>-270.49659999999994</v>
      </c>
      <c r="I23" s="347">
        <v>943.01110000000006</v>
      </c>
      <c r="J23" s="366"/>
      <c r="K23" s="158"/>
      <c r="L23" s="189"/>
    </row>
    <row r="24" spans="1:12" ht="14.1" customHeight="1" x14ac:dyDescent="0.25">
      <c r="B24" s="147"/>
      <c r="C24" s="212" t="s">
        <v>18</v>
      </c>
      <c r="D24" s="339">
        <f>D32+D31+D25</f>
        <v>265314</v>
      </c>
      <c r="E24" s="324">
        <f>E32+E31+E25</f>
        <v>1028.1219000000001</v>
      </c>
      <c r="F24" s="324">
        <f>F25+F31+F32</f>
        <v>246112.54764999999</v>
      </c>
      <c r="G24" s="324"/>
      <c r="H24" s="324">
        <f>H25+H31+H32</f>
        <v>19201.45235</v>
      </c>
      <c r="I24" s="329">
        <f>I25+I31+I32</f>
        <v>281159.77434999996</v>
      </c>
      <c r="J24" s="365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42">
        <f>D26+D27+D28+D29+D30</f>
        <v>206112</v>
      </c>
      <c r="E25" s="327">
        <f>E26+E27+E28+E29</f>
        <v>850.1902</v>
      </c>
      <c r="F25" s="327">
        <f>F26+F27+F28+F29</f>
        <v>203934.30885</v>
      </c>
      <c r="G25" s="327"/>
      <c r="H25" s="327">
        <f>H26+H27+H28+H29+H30</f>
        <v>2177.6911499999987</v>
      </c>
      <c r="I25" s="330">
        <f>I26+I27+I28+I29+I30</f>
        <v>228868.30634999997</v>
      </c>
      <c r="J25" s="367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43">
        <v>52744</v>
      </c>
      <c r="E26" s="298">
        <v>87.626499999999993</v>
      </c>
      <c r="F26" s="298">
        <v>62340.966</v>
      </c>
      <c r="G26" s="298">
        <v>4419</v>
      </c>
      <c r="H26" s="298">
        <f>D26-F26+G26</f>
        <v>-5177.9660000000003</v>
      </c>
      <c r="I26" s="300">
        <v>72309.892649999994</v>
      </c>
      <c r="J26" s="368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43">
        <v>50440</v>
      </c>
      <c r="E27" s="298">
        <v>132.2381</v>
      </c>
      <c r="F27" s="298">
        <v>53779.0533</v>
      </c>
      <c r="G27" s="298">
        <v>3830</v>
      </c>
      <c r="H27" s="298">
        <f>D27-F27+G27</f>
        <v>490.94670000000042</v>
      </c>
      <c r="I27" s="300">
        <v>59630.297100000003</v>
      </c>
      <c r="J27" s="368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43">
        <v>51365</v>
      </c>
      <c r="E28" s="298">
        <v>157.97669999999999</v>
      </c>
      <c r="F28" s="298">
        <v>51567.281150000003</v>
      </c>
      <c r="G28" s="298">
        <v>4193</v>
      </c>
      <c r="H28" s="298">
        <f>D28-F28+G28</f>
        <v>3990.7188499999975</v>
      </c>
      <c r="I28" s="300">
        <v>59288.681299999997</v>
      </c>
      <c r="J28" s="368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43">
        <v>34363</v>
      </c>
      <c r="E29" s="298">
        <v>472.34890000000001</v>
      </c>
      <c r="F29" s="298">
        <v>36247.008399999999</v>
      </c>
      <c r="G29" s="298">
        <v>2853</v>
      </c>
      <c r="H29" s="298">
        <f>D29-F29+G29</f>
        <v>968.9916000000012</v>
      </c>
      <c r="I29" s="300">
        <v>37639.435299999997</v>
      </c>
      <c r="J29" s="368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43">
        <v>17200</v>
      </c>
      <c r="E30" s="298">
        <v>357</v>
      </c>
      <c r="F30" s="298">
        <f>G26+G27+G28+G29</f>
        <v>15295</v>
      </c>
      <c r="G30" s="298"/>
      <c r="H30" s="298">
        <f>D30-F30</f>
        <v>1905</v>
      </c>
      <c r="I30" s="300"/>
      <c r="J30" s="368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42">
        <v>33987</v>
      </c>
      <c r="E31" s="327">
        <v>128.93700000000001</v>
      </c>
      <c r="F31" s="327">
        <v>16849.4974</v>
      </c>
      <c r="G31" s="327"/>
      <c r="H31" s="327">
        <f>D31-F31</f>
        <v>17137.5026</v>
      </c>
      <c r="I31" s="330">
        <v>21188.959699999999</v>
      </c>
      <c r="J31" s="367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42">
        <f>D33+D34</f>
        <v>25215</v>
      </c>
      <c r="E32" s="327">
        <f>E33</f>
        <v>48.994700000000002</v>
      </c>
      <c r="F32" s="327">
        <f>F33</f>
        <v>25328.741399999999</v>
      </c>
      <c r="G32" s="327"/>
      <c r="H32" s="327">
        <f>H33+H34</f>
        <v>-113.74139999999898</v>
      </c>
      <c r="I32" s="330">
        <f>I33</f>
        <v>31102.508300000001</v>
      </c>
      <c r="J32" s="367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43">
        <v>23115</v>
      </c>
      <c r="E33" s="298">
        <v>48.994700000000002</v>
      </c>
      <c r="F33" s="298">
        <f>25773.7414-F37</f>
        <v>25328.741399999999</v>
      </c>
      <c r="G33" s="298">
        <v>1849</v>
      </c>
      <c r="H33" s="298">
        <f>D33-F33+G33</f>
        <v>-364.74139999999898</v>
      </c>
      <c r="I33" s="300">
        <v>31102.508300000001</v>
      </c>
      <c r="J33" s="368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44">
        <v>2100</v>
      </c>
      <c r="E34" s="328">
        <v>33</v>
      </c>
      <c r="F34" s="328">
        <f>G33</f>
        <v>1849</v>
      </c>
      <c r="G34" s="328"/>
      <c r="H34" s="328">
        <f t="shared" ref="H34:H40" si="0">D34-F34</f>
        <v>251</v>
      </c>
      <c r="I34" s="331"/>
      <c r="J34" s="368"/>
      <c r="K34" s="158"/>
      <c r="L34" s="189"/>
    </row>
    <row r="35" spans="1:12" ht="15.75" customHeight="1" thickBot="1" x14ac:dyDescent="0.3">
      <c r="B35" s="147"/>
      <c r="C35" s="218" t="s">
        <v>99</v>
      </c>
      <c r="D35" s="345">
        <v>4000</v>
      </c>
      <c r="E35" s="299"/>
      <c r="F35" s="299">
        <v>3540.1339499999999</v>
      </c>
      <c r="G35" s="299"/>
      <c r="H35" s="299">
        <f>D35-F35</f>
        <v>459.86605000000009</v>
      </c>
      <c r="I35" s="301">
        <v>1881.8349000000001</v>
      </c>
      <c r="J35" s="365"/>
      <c r="K35" s="158"/>
      <c r="L35" s="189"/>
    </row>
    <row r="36" spans="1:12" ht="14.1" customHeight="1" thickBot="1" x14ac:dyDescent="0.3">
      <c r="B36" s="147"/>
      <c r="C36" s="218" t="s">
        <v>13</v>
      </c>
      <c r="D36" s="345">
        <v>749</v>
      </c>
      <c r="E36" s="299"/>
      <c r="F36" s="299">
        <v>250.5316</v>
      </c>
      <c r="G36" s="299"/>
      <c r="H36" s="299">
        <f t="shared" si="0"/>
        <v>498.46839999999997</v>
      </c>
      <c r="I36" s="301">
        <v>179.8271</v>
      </c>
      <c r="J36" s="365"/>
      <c r="K36" s="158"/>
      <c r="L36" s="189"/>
    </row>
    <row r="37" spans="1:12" ht="17.25" customHeight="1" thickBot="1" x14ac:dyDescent="0.3">
      <c r="B37" s="147"/>
      <c r="C37" s="218" t="s">
        <v>100</v>
      </c>
      <c r="D37" s="345">
        <v>3000</v>
      </c>
      <c r="E37" s="299">
        <v>2</v>
      </c>
      <c r="F37" s="299">
        <v>445</v>
      </c>
      <c r="G37" s="299"/>
      <c r="H37" s="299">
        <f>D37-F37</f>
        <v>2555</v>
      </c>
      <c r="I37" s="301"/>
      <c r="J37" s="365"/>
      <c r="K37" s="158"/>
      <c r="L37" s="189"/>
    </row>
    <row r="38" spans="1:12" ht="17.25" customHeight="1" thickBot="1" x14ac:dyDescent="0.3">
      <c r="B38" s="147"/>
      <c r="C38" s="218" t="s">
        <v>101</v>
      </c>
      <c r="D38" s="345">
        <v>7000</v>
      </c>
      <c r="E38" s="299"/>
      <c r="F38" s="299">
        <v>7000</v>
      </c>
      <c r="G38" s="299"/>
      <c r="H38" s="299">
        <f t="shared" si="0"/>
        <v>0</v>
      </c>
      <c r="I38" s="301">
        <v>997.73850000000004</v>
      </c>
      <c r="J38" s="365">
        <v>921</v>
      </c>
      <c r="K38" s="158"/>
      <c r="L38" s="189"/>
    </row>
    <row r="39" spans="1:12" ht="17.25" customHeight="1" thickBot="1" x14ac:dyDescent="0.3">
      <c r="B39" s="147"/>
      <c r="C39" s="218" t="s">
        <v>66</v>
      </c>
      <c r="D39" s="345">
        <v>500</v>
      </c>
      <c r="E39" s="299"/>
      <c r="F39" s="299">
        <v>370</v>
      </c>
      <c r="G39" s="299"/>
      <c r="H39" s="299">
        <f t="shared" si="0"/>
        <v>130</v>
      </c>
      <c r="I39" s="301"/>
      <c r="J39" s="365"/>
      <c r="K39" s="158"/>
      <c r="L39" s="189"/>
    </row>
    <row r="40" spans="1:12" ht="17.25" customHeight="1" thickBot="1" x14ac:dyDescent="0.3">
      <c r="B40" s="147"/>
      <c r="C40" s="218" t="s">
        <v>102</v>
      </c>
      <c r="D40" s="345">
        <v>3680</v>
      </c>
      <c r="E40" s="299"/>
      <c r="F40" s="299"/>
      <c r="G40" s="299"/>
      <c r="H40" s="299">
        <f t="shared" si="0"/>
        <v>3680</v>
      </c>
      <c r="I40" s="301"/>
      <c r="J40" s="365"/>
      <c r="K40" s="158"/>
      <c r="L40" s="189"/>
    </row>
    <row r="41" spans="1:12" ht="14.1" customHeight="1" thickBot="1" x14ac:dyDescent="0.3">
      <c r="B41" s="147"/>
      <c r="C41" s="184" t="s">
        <v>14</v>
      </c>
      <c r="D41" s="345"/>
      <c r="E41" s="299"/>
      <c r="F41" s="299">
        <v>224.31680000002962</v>
      </c>
      <c r="G41" s="299"/>
      <c r="H41" s="299">
        <f>D41-F41</f>
        <v>-224.31680000002962</v>
      </c>
      <c r="I41" s="301">
        <v>624.9624499999918</v>
      </c>
      <c r="J41" s="365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49">
        <f>E21+E24+E35+E36+E37+E38+E39+E40+E41</f>
        <v>2739.4391999999998</v>
      </c>
      <c r="F42" s="249">
        <f>F21+F24+F35+F36+F37+F38+F39+F40+F41</f>
        <v>328170.38439999998</v>
      </c>
      <c r="G42" s="249">
        <f>G26+G27+G28+G29+G33</f>
        <v>17144</v>
      </c>
      <c r="H42" s="249">
        <f>H21+H24+H35+H36+H37+H38+H39+H40+H41</f>
        <v>86749.615599999961</v>
      </c>
      <c r="I42" s="250">
        <f>I21+I24+I35+I36+I37+I38+I39+I40+I41</f>
        <v>376629.15029999998</v>
      </c>
      <c r="J42" s="369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105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57" t="s">
        <v>112</v>
      </c>
      <c r="D45" s="259"/>
      <c r="E45" s="259"/>
      <c r="F45" s="259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103</v>
      </c>
      <c r="D46" s="259"/>
      <c r="E46" s="259"/>
      <c r="F46" s="259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72"/>
      <c r="D48" s="26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404" t="s">
        <v>1</v>
      </c>
      <c r="C50" s="405"/>
      <c r="D50" s="405"/>
      <c r="E50" s="405"/>
      <c r="F50" s="405"/>
      <c r="G50" s="405"/>
      <c r="H50" s="405"/>
      <c r="I50" s="405"/>
      <c r="J50" s="405"/>
      <c r="K50" s="406"/>
      <c r="L50" s="260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420" t="s">
        <v>2</v>
      </c>
      <c r="D52" s="421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409" t="s">
        <v>8</v>
      </c>
      <c r="C58" s="410"/>
      <c r="D58" s="410"/>
      <c r="E58" s="410"/>
      <c r="F58" s="410"/>
      <c r="G58" s="410"/>
      <c r="H58" s="410"/>
      <c r="I58" s="410"/>
      <c r="J58" s="410"/>
      <c r="K58" s="411"/>
      <c r="L58" s="260"/>
    </row>
    <row r="59" spans="2:12" s="3" customFormat="1" ht="48" customHeight="1" thickBot="1" x14ac:dyDescent="0.3">
      <c r="B59" s="173"/>
      <c r="C59" s="228" t="s">
        <v>20</v>
      </c>
      <c r="D59" s="248" t="s">
        <v>21</v>
      </c>
      <c r="E59" s="246" t="str">
        <f>E20</f>
        <v>LANDET KVANTUM UKE 38</v>
      </c>
      <c r="F59" s="246" t="str">
        <f>F20</f>
        <v>LANDET KVANTUM T.O.M UKE 38</v>
      </c>
      <c r="G59" s="246" t="str">
        <f>H20</f>
        <v>RESTKVOTER</v>
      </c>
      <c r="H59" s="247" t="str">
        <f>I20</f>
        <v>LANDET KVANTUM T.O.M. UKE 38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413"/>
      <c r="E60" s="332">
        <v>51.726300000000002</v>
      </c>
      <c r="F60" s="332">
        <v>1159.0743</v>
      </c>
      <c r="G60" s="418"/>
      <c r="H60" s="333">
        <v>1045.8325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414"/>
      <c r="E61" s="332">
        <v>116.5538</v>
      </c>
      <c r="F61" s="332">
        <v>940.82240000000002</v>
      </c>
      <c r="G61" s="418"/>
      <c r="H61" s="333">
        <v>943.31619999999998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415"/>
      <c r="E62" s="332">
        <v>0</v>
      </c>
      <c r="F62" s="332">
        <v>92.638400000000004</v>
      </c>
      <c r="G62" s="419"/>
      <c r="H62" s="333">
        <v>115.6481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293">
        <v>5700</v>
      </c>
      <c r="E63" s="287">
        <f>SUM(E64:E66)</f>
        <v>1.1160000000000001</v>
      </c>
      <c r="F63" s="287">
        <f>F64+F65+F66</f>
        <v>5852.1890000000003</v>
      </c>
      <c r="G63" s="287">
        <f>D63-F63</f>
        <v>-152.18900000000031</v>
      </c>
      <c r="H63" s="289">
        <f>H64+H65+H66</f>
        <v>5638.2771999999995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337"/>
      <c r="E64" s="298"/>
      <c r="F64" s="298">
        <v>2347.2981</v>
      </c>
      <c r="G64" s="348"/>
      <c r="H64" s="300">
        <v>2383.7278000000001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337"/>
      <c r="E65" s="298">
        <v>1.1160000000000001</v>
      </c>
      <c r="F65" s="298">
        <v>2408.8651</v>
      </c>
      <c r="G65" s="348"/>
      <c r="H65" s="300">
        <v>2409.0628999999999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336" t="s">
        <v>41</v>
      </c>
      <c r="D66" s="338"/>
      <c r="E66" s="298">
        <v>0</v>
      </c>
      <c r="F66" s="298">
        <v>1096.0257999999999</v>
      </c>
      <c r="G66" s="349"/>
      <c r="H66" s="300">
        <v>845.48649999999998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370">
        <v>123</v>
      </c>
      <c r="E67" s="288"/>
      <c r="F67" s="288">
        <v>4.4802</v>
      </c>
      <c r="G67" s="288">
        <f>D67-F67</f>
        <v>118.5198</v>
      </c>
      <c r="H67" s="291">
        <v>0.96160000000000001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290"/>
      <c r="E68" s="288"/>
      <c r="F68" s="350">
        <v>243.76660000000084</v>
      </c>
      <c r="G68" s="288"/>
      <c r="H68" s="291">
        <v>188.63990000000013</v>
      </c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294">
        <v>9675</v>
      </c>
      <c r="E69" s="253">
        <f>E60+E61+E62+E63+E67+E68</f>
        <v>169.39610000000002</v>
      </c>
      <c r="F69" s="253">
        <f>F60+F61+F62+F63+F67+F68</f>
        <v>8292.9709000000003</v>
      </c>
      <c r="G69" s="253">
        <f>D69-F69</f>
        <v>1382.0290999999997</v>
      </c>
      <c r="H69" s="263">
        <f>H60+H61+H62+H63+H67+H68</f>
        <v>7932.6754999999994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416"/>
      <c r="D70" s="416"/>
      <c r="E70" s="416"/>
      <c r="F70" s="295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404" t="s">
        <v>1</v>
      </c>
      <c r="C75" s="405"/>
      <c r="D75" s="405"/>
      <c r="E75" s="405"/>
      <c r="F75" s="405"/>
      <c r="G75" s="405"/>
      <c r="H75" s="405"/>
      <c r="I75" s="405"/>
      <c r="J75" s="405"/>
      <c r="K75" s="406"/>
      <c r="L75" s="260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407" t="s">
        <v>2</v>
      </c>
      <c r="D77" s="408"/>
      <c r="E77" s="407" t="s">
        <v>21</v>
      </c>
      <c r="F77" s="412"/>
      <c r="G77" s="407" t="s">
        <v>22</v>
      </c>
      <c r="H77" s="408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108894</v>
      </c>
      <c r="E78" s="238" t="s">
        <v>5</v>
      </c>
      <c r="F78" s="208">
        <v>41057</v>
      </c>
      <c r="G78" s="237" t="s">
        <v>27</v>
      </c>
      <c r="H78" s="208">
        <v>12058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99894</v>
      </c>
      <c r="E79" s="49" t="s">
        <v>6</v>
      </c>
      <c r="F79" s="203">
        <v>66989</v>
      </c>
      <c r="G79" s="237" t="s">
        <v>68</v>
      </c>
      <c r="H79" s="203">
        <v>49572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14212</v>
      </c>
      <c r="E80" s="200" t="s">
        <v>91</v>
      </c>
      <c r="F80" s="203">
        <v>930</v>
      </c>
      <c r="G80" s="237" t="s">
        <v>69</v>
      </c>
      <c r="H80" s="206">
        <v>5359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223000</v>
      </c>
      <c r="E81" s="151" t="s">
        <v>7</v>
      </c>
      <c r="F81" s="205">
        <f>SUM(F78:F80)</f>
        <v>108976</v>
      </c>
      <c r="G81" s="150" t="s">
        <v>6</v>
      </c>
      <c r="H81" s="205">
        <f>SUM(H78:H80)</f>
        <v>66989</v>
      </c>
      <c r="I81" s="189"/>
      <c r="J81" s="189"/>
      <c r="K81" s="148"/>
      <c r="L81" s="146"/>
    </row>
    <row r="82" spans="1:12" ht="12" customHeight="1" x14ac:dyDescent="0.25">
      <c r="B82" s="147"/>
      <c r="C82" s="255" t="s">
        <v>107</v>
      </c>
      <c r="D82" s="256"/>
      <c r="E82" s="256"/>
      <c r="F82" s="256"/>
      <c r="G82" s="256"/>
      <c r="H82" s="256"/>
      <c r="I82" s="254"/>
      <c r="J82" s="146"/>
      <c r="K82" s="148"/>
      <c r="L82" s="146"/>
    </row>
    <row r="83" spans="1:12" ht="14.25" customHeight="1" x14ac:dyDescent="0.25">
      <c r="B83" s="147"/>
      <c r="C83" s="417" t="s">
        <v>108</v>
      </c>
      <c r="D83" s="417"/>
      <c r="E83" s="417"/>
      <c r="F83" s="417"/>
      <c r="G83" s="417"/>
      <c r="H83" s="417"/>
      <c r="I83" s="254"/>
      <c r="J83" s="146"/>
      <c r="K83" s="148"/>
      <c r="L83" s="146"/>
    </row>
    <row r="84" spans="1:12" ht="6" customHeight="1" thickBot="1" x14ac:dyDescent="0.3">
      <c r="B84" s="147"/>
      <c r="C84" s="417"/>
      <c r="D84" s="417"/>
      <c r="E84" s="417"/>
      <c r="F84" s="417"/>
      <c r="G84" s="417"/>
      <c r="H84" s="417"/>
      <c r="I84" s="146"/>
      <c r="J84" s="146"/>
      <c r="K84" s="148"/>
      <c r="L84" s="146"/>
    </row>
    <row r="85" spans="1:12" ht="14.1" customHeight="1" x14ac:dyDescent="0.25">
      <c r="B85" s="409" t="s">
        <v>8</v>
      </c>
      <c r="C85" s="410"/>
      <c r="D85" s="410"/>
      <c r="E85" s="410"/>
      <c r="F85" s="410"/>
      <c r="G85" s="410"/>
      <c r="H85" s="410"/>
      <c r="I85" s="410"/>
      <c r="J85" s="410"/>
      <c r="K85" s="411"/>
      <c r="L85" s="260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A87" s="148"/>
      <c r="B87" s="146"/>
      <c r="C87" s="228" t="s">
        <v>20</v>
      </c>
      <c r="D87" s="248" t="s">
        <v>21</v>
      </c>
      <c r="E87" s="246" t="str">
        <f>E20</f>
        <v>LANDET KVANTUM UKE 38</v>
      </c>
      <c r="F87" s="246" t="str">
        <f>F20</f>
        <v>LANDET KVANTUM T.O.M UKE 38</v>
      </c>
      <c r="G87" s="246" t="str">
        <f>H20</f>
        <v>RESTKVOTER</v>
      </c>
      <c r="H87" s="247" t="str">
        <f>I20</f>
        <v>LANDET KVANTUM T.O.M. UKE 38 2014</v>
      </c>
      <c r="I87" s="6"/>
      <c r="J87" s="146"/>
      <c r="K87" s="10"/>
      <c r="L87" s="146"/>
    </row>
    <row r="88" spans="1:12" ht="14.1" customHeight="1" x14ac:dyDescent="0.25">
      <c r="A88" s="148"/>
      <c r="B88" s="146"/>
      <c r="C88" s="180" t="s">
        <v>17</v>
      </c>
      <c r="D88" s="375">
        <f>D90+D89</f>
        <v>41057</v>
      </c>
      <c r="E88" s="371">
        <f>E90+E89</f>
        <v>971.74159999999995</v>
      </c>
      <c r="F88" s="371">
        <f>F89+F90</f>
        <v>24541.1679</v>
      </c>
      <c r="G88" s="371">
        <f>G89+G90</f>
        <v>16515.8321</v>
      </c>
      <c r="H88" s="386">
        <f>H89+H90</f>
        <v>20589.710900000002</v>
      </c>
      <c r="I88" s="42"/>
      <c r="J88" s="189"/>
      <c r="K88" s="158"/>
      <c r="L88" s="189"/>
    </row>
    <row r="89" spans="1:12" ht="14.1" customHeight="1" x14ac:dyDescent="0.25">
      <c r="A89" s="148"/>
      <c r="B89" s="146"/>
      <c r="C89" s="223" t="s">
        <v>12</v>
      </c>
      <c r="D89" s="376">
        <v>40307</v>
      </c>
      <c r="E89" s="383">
        <v>971.74159999999995</v>
      </c>
      <c r="F89" s="383">
        <v>23899.161800000002</v>
      </c>
      <c r="G89" s="383">
        <f>D89-F89</f>
        <v>16407.838199999998</v>
      </c>
      <c r="H89" s="387">
        <v>20025.334500000001</v>
      </c>
      <c r="I89" s="189"/>
      <c r="J89" s="189"/>
      <c r="K89" s="158"/>
      <c r="L89" s="189"/>
    </row>
    <row r="90" spans="1:12" ht="15.75" thickBot="1" x14ac:dyDescent="0.3">
      <c r="A90" s="148"/>
      <c r="B90" s="146"/>
      <c r="C90" s="224" t="s">
        <v>11</v>
      </c>
      <c r="D90" s="377">
        <v>750</v>
      </c>
      <c r="E90" s="384"/>
      <c r="F90" s="384">
        <v>642.00609999999995</v>
      </c>
      <c r="G90" s="384">
        <f>D90-F90</f>
        <v>107.99390000000005</v>
      </c>
      <c r="H90" s="388">
        <v>564.37639999999999</v>
      </c>
      <c r="I90" s="189"/>
      <c r="J90" s="189"/>
      <c r="K90" s="158"/>
      <c r="L90" s="189"/>
    </row>
    <row r="91" spans="1:12" ht="14.1" customHeight="1" x14ac:dyDescent="0.25">
      <c r="A91" s="148"/>
      <c r="B91" s="4"/>
      <c r="C91" s="177" t="s">
        <v>18</v>
      </c>
      <c r="D91" s="378">
        <f>D92+D98+D99</f>
        <v>66989</v>
      </c>
      <c r="E91" s="372">
        <f>E92+E98+E99</f>
        <v>928.85980000000006</v>
      </c>
      <c r="F91" s="372">
        <f>F92+F98+F99</f>
        <v>40210.186200000004</v>
      </c>
      <c r="G91" s="372">
        <f>G92+G98+G99</f>
        <v>26778.813799999996</v>
      </c>
      <c r="H91" s="389">
        <f>H92+H98+H99</f>
        <v>43653.296500000004</v>
      </c>
      <c r="I91" s="189"/>
      <c r="J91" s="189"/>
      <c r="K91" s="158"/>
      <c r="L91" s="189"/>
    </row>
    <row r="92" spans="1:12" ht="15.75" customHeight="1" x14ac:dyDescent="0.25">
      <c r="A92" s="148"/>
      <c r="B92" s="43"/>
      <c r="C92" s="226" t="s">
        <v>70</v>
      </c>
      <c r="D92" s="379">
        <f>D93+D94+D95+D96+D97</f>
        <v>49572</v>
      </c>
      <c r="E92" s="373">
        <f>E93+E94+E95+E96+E97</f>
        <v>703.09520000000009</v>
      </c>
      <c r="F92" s="373">
        <f>F93+F94+F95+F96+F97</f>
        <v>32102.391900000002</v>
      </c>
      <c r="G92" s="373">
        <f>G93+G94+G95+G96+G97</f>
        <v>17469.608099999998</v>
      </c>
      <c r="H92" s="390">
        <f>H93+H94+H96+H97</f>
        <v>36735.034400000004</v>
      </c>
      <c r="I92" s="189"/>
      <c r="J92" s="189"/>
      <c r="K92" s="158"/>
      <c r="L92" s="189"/>
    </row>
    <row r="93" spans="1:12" ht="14.1" customHeight="1" x14ac:dyDescent="0.25">
      <c r="A93" s="143"/>
      <c r="B93" s="166"/>
      <c r="C93" s="225" t="s">
        <v>23</v>
      </c>
      <c r="D93" s="380">
        <v>11899</v>
      </c>
      <c r="E93" s="316">
        <v>245.26530000000002</v>
      </c>
      <c r="F93" s="316">
        <v>6619.5146000000004</v>
      </c>
      <c r="G93" s="316">
        <f>D93-F93</f>
        <v>5279.4853999999996</v>
      </c>
      <c r="H93" s="391">
        <v>6741.9696000000004</v>
      </c>
      <c r="I93" s="189"/>
      <c r="J93" s="189"/>
      <c r="K93" s="158"/>
      <c r="L93" s="189"/>
    </row>
    <row r="94" spans="1:12" ht="14.1" customHeight="1" x14ac:dyDescent="0.25">
      <c r="A94" s="143"/>
      <c r="B94" s="166"/>
      <c r="C94" s="225" t="s">
        <v>24</v>
      </c>
      <c r="D94" s="380">
        <v>10969</v>
      </c>
      <c r="E94" s="316">
        <v>85.10390000000001</v>
      </c>
      <c r="F94" s="316">
        <v>9311.5995999999996</v>
      </c>
      <c r="G94" s="316">
        <f t="shared" ref="G94:G100" si="1">D94-F94</f>
        <v>1657.4004000000004</v>
      </c>
      <c r="H94" s="391">
        <v>9482.8760999999995</v>
      </c>
      <c r="I94" s="189"/>
      <c r="J94" s="189"/>
      <c r="K94" s="158"/>
      <c r="L94" s="189"/>
    </row>
    <row r="95" spans="1:12" ht="19.5" customHeight="1" x14ac:dyDescent="0.25">
      <c r="A95" s="143"/>
      <c r="B95" s="166"/>
      <c r="C95" s="225" t="s">
        <v>76</v>
      </c>
      <c r="D95" s="380">
        <v>4000</v>
      </c>
      <c r="E95" s="316">
        <v>197</v>
      </c>
      <c r="F95" s="316">
        <v>333</v>
      </c>
      <c r="G95" s="316">
        <f>D95-F95</f>
        <v>3667</v>
      </c>
      <c r="H95" s="391"/>
      <c r="I95" s="189"/>
      <c r="J95" s="189"/>
      <c r="K95" s="158"/>
      <c r="L95" s="189"/>
    </row>
    <row r="96" spans="1:12" ht="14.1" customHeight="1" x14ac:dyDescent="0.25">
      <c r="A96" s="143"/>
      <c r="B96" s="166"/>
      <c r="C96" s="225" t="s">
        <v>25</v>
      </c>
      <c r="D96" s="380">
        <v>14624</v>
      </c>
      <c r="E96" s="316">
        <v>110.8845</v>
      </c>
      <c r="F96" s="316">
        <v>9786.2906000000003</v>
      </c>
      <c r="G96" s="316">
        <f t="shared" si="1"/>
        <v>4837.7093999999997</v>
      </c>
      <c r="H96" s="391">
        <v>12586.3181</v>
      </c>
      <c r="I96" s="189"/>
      <c r="J96" s="189"/>
      <c r="K96" s="158"/>
      <c r="L96" s="189"/>
    </row>
    <row r="97" spans="1:12" ht="14.1" customHeight="1" x14ac:dyDescent="0.25">
      <c r="A97" s="143"/>
      <c r="B97" s="166"/>
      <c r="C97" s="225" t="s">
        <v>26</v>
      </c>
      <c r="D97" s="380">
        <v>8080</v>
      </c>
      <c r="E97" s="316">
        <v>64.841499999999996</v>
      </c>
      <c r="F97" s="316">
        <v>6051.9871000000003</v>
      </c>
      <c r="G97" s="316">
        <f t="shared" si="1"/>
        <v>2028.0128999999997</v>
      </c>
      <c r="H97" s="391">
        <v>7923.8706000000002</v>
      </c>
      <c r="I97" s="189"/>
      <c r="J97" s="189"/>
      <c r="K97" s="158"/>
      <c r="L97" s="189"/>
    </row>
    <row r="98" spans="1:12" ht="14.1" customHeight="1" x14ac:dyDescent="0.25">
      <c r="A98" s="148"/>
      <c r="B98" s="43"/>
      <c r="C98" s="226" t="s">
        <v>34</v>
      </c>
      <c r="D98" s="379">
        <v>12058</v>
      </c>
      <c r="E98" s="373">
        <v>137.3904</v>
      </c>
      <c r="F98" s="373">
        <v>5110.6463000000003</v>
      </c>
      <c r="G98" s="373">
        <f t="shared" si="1"/>
        <v>6947.3536999999997</v>
      </c>
      <c r="H98" s="390">
        <v>5420.8909999999996</v>
      </c>
      <c r="I98" s="189"/>
      <c r="J98" s="189"/>
      <c r="K98" s="158"/>
      <c r="L98" s="189"/>
    </row>
    <row r="99" spans="1:12" ht="15.75" thickBot="1" x14ac:dyDescent="0.3">
      <c r="A99" s="148"/>
      <c r="B99" s="43"/>
      <c r="C99" s="227" t="s">
        <v>69</v>
      </c>
      <c r="D99" s="381">
        <v>5359</v>
      </c>
      <c r="E99" s="385">
        <v>88.374200000000002</v>
      </c>
      <c r="F99" s="385">
        <v>2997.1480000000001</v>
      </c>
      <c r="G99" s="385">
        <f t="shared" si="1"/>
        <v>2361.8519999999999</v>
      </c>
      <c r="H99" s="392">
        <v>1497.3711000000001</v>
      </c>
      <c r="I99" s="189"/>
      <c r="J99" s="189"/>
      <c r="K99" s="158"/>
      <c r="L99" s="189"/>
    </row>
    <row r="100" spans="1:12" ht="15.75" thickBot="1" x14ac:dyDescent="0.3">
      <c r="A100" s="148"/>
      <c r="B100" s="146"/>
      <c r="C100" s="184" t="s">
        <v>13</v>
      </c>
      <c r="D100" s="370">
        <v>548</v>
      </c>
      <c r="E100" s="374"/>
      <c r="F100" s="374">
        <v>35.126600000000003</v>
      </c>
      <c r="G100" s="374">
        <f t="shared" si="1"/>
        <v>512.87339999999995</v>
      </c>
      <c r="H100" s="393">
        <v>63.129600000000003</v>
      </c>
      <c r="I100" s="189"/>
      <c r="J100" s="189"/>
      <c r="K100" s="158"/>
      <c r="L100" s="189"/>
    </row>
    <row r="101" spans="1:12" ht="18" thickBot="1" x14ac:dyDescent="0.3">
      <c r="A101" s="148"/>
      <c r="B101" s="146"/>
      <c r="C101" s="218" t="s">
        <v>85</v>
      </c>
      <c r="D101" s="382">
        <v>930</v>
      </c>
      <c r="E101" s="317"/>
      <c r="F101" s="317"/>
      <c r="G101" s="317">
        <f>D101-F101</f>
        <v>930</v>
      </c>
      <c r="H101" s="394"/>
      <c r="I101" s="189"/>
      <c r="J101" s="189"/>
      <c r="K101" s="158"/>
      <c r="L101" s="189"/>
    </row>
    <row r="102" spans="1:12" ht="16.5" customHeight="1" thickBot="1" x14ac:dyDescent="0.3">
      <c r="A102" s="148"/>
      <c r="B102" s="146"/>
      <c r="C102" s="184" t="s">
        <v>78</v>
      </c>
      <c r="D102" s="370">
        <v>300</v>
      </c>
      <c r="E102" s="374"/>
      <c r="F102" s="374">
        <v>300</v>
      </c>
      <c r="G102" s="374">
        <f>D102-F102</f>
        <v>0</v>
      </c>
      <c r="H102" s="393">
        <v>48.166699999999999</v>
      </c>
      <c r="I102" s="189"/>
      <c r="J102" s="189"/>
      <c r="K102" s="158"/>
      <c r="L102" s="189"/>
    </row>
    <row r="103" spans="1:12" ht="15.75" thickBot="1" x14ac:dyDescent="0.3">
      <c r="A103" s="148"/>
      <c r="B103" s="146"/>
      <c r="C103" s="296" t="s">
        <v>14</v>
      </c>
      <c r="D103" s="370"/>
      <c r="E103" s="374"/>
      <c r="F103" s="374">
        <v>44.482899999995425</v>
      </c>
      <c r="G103" s="374">
        <f>D103-F103</f>
        <v>-44.482899999995425</v>
      </c>
      <c r="H103" s="393">
        <v>19.539199999999255</v>
      </c>
      <c r="I103" s="189"/>
      <c r="J103" s="189"/>
      <c r="K103" s="158"/>
      <c r="L103" s="189"/>
    </row>
    <row r="104" spans="1:12" ht="16.5" thickBot="1" x14ac:dyDescent="0.3">
      <c r="A104" s="148"/>
      <c r="B104" s="146"/>
      <c r="C104" s="229" t="s">
        <v>9</v>
      </c>
      <c r="D104" s="294">
        <f>D88+D91+D100+D101+D102+D103</f>
        <v>109824</v>
      </c>
      <c r="E104" s="334">
        <f>E88+E91+E100+E102+E103</f>
        <v>1900.6014</v>
      </c>
      <c r="F104" s="334">
        <f>F88+F91+F100+F102+F103</f>
        <v>65130.963600000003</v>
      </c>
      <c r="G104" s="334">
        <f>G88+G91+G100+G101+G102+G103</f>
        <v>44693.036399999997</v>
      </c>
      <c r="H104" s="250">
        <f>H88+H91+H100+H102+H103</f>
        <v>64373.842900000003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113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153" t="s">
        <v>86</v>
      </c>
      <c r="D107" s="161"/>
      <c r="E107" s="161"/>
      <c r="F107" s="209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58" t="s">
        <v>114</v>
      </c>
      <c r="D108" s="258"/>
      <c r="E108" s="258"/>
      <c r="F108" s="129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404" t="s">
        <v>1</v>
      </c>
      <c r="C111" s="405"/>
      <c r="D111" s="405"/>
      <c r="E111" s="405"/>
      <c r="F111" s="405"/>
      <c r="G111" s="405"/>
      <c r="H111" s="405"/>
      <c r="I111" s="405"/>
      <c r="J111" s="405"/>
      <c r="K111" s="406"/>
      <c r="L111" s="260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407" t="s">
        <v>2</v>
      </c>
      <c r="D113" s="408"/>
      <c r="E113" s="407" t="s">
        <v>21</v>
      </c>
      <c r="F113" s="408"/>
      <c r="G113" s="407" t="s">
        <v>22</v>
      </c>
      <c r="H113" s="408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94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409" t="s">
        <v>8</v>
      </c>
      <c r="C120" s="410"/>
      <c r="D120" s="410"/>
      <c r="E120" s="410"/>
      <c r="F120" s="410"/>
      <c r="G120" s="410"/>
      <c r="H120" s="410"/>
      <c r="I120" s="410"/>
      <c r="J120" s="410"/>
      <c r="K120" s="411"/>
      <c r="L120" s="260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73" t="s">
        <v>20</v>
      </c>
      <c r="D122" s="248" t="s">
        <v>21</v>
      </c>
      <c r="E122" s="239" t="str">
        <f>E20</f>
        <v>LANDET KVANTUM UKE 38</v>
      </c>
      <c r="F122" s="246" t="str">
        <f>F20</f>
        <v>LANDET KVANTUM T.O.M UKE 38</v>
      </c>
      <c r="G122" s="246" t="str">
        <f>H20</f>
        <v>RESTKVOTER</v>
      </c>
      <c r="H122" s="247" t="str">
        <f>I20</f>
        <v>LANDET KVANTUM T.O.M. UKE 38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74" t="s">
        <v>17</v>
      </c>
      <c r="D123" s="293">
        <f>D124+D125+D126</f>
        <v>38273</v>
      </c>
      <c r="E123" s="287">
        <f>E124+E125+E126</f>
        <v>921.97649999999999</v>
      </c>
      <c r="F123" s="287">
        <f>F124+F125+F126</f>
        <v>34261.609499999999</v>
      </c>
      <c r="G123" s="287">
        <f>G124+G125+G126</f>
        <v>4011.3904999999995</v>
      </c>
      <c r="H123" s="289">
        <f>H124+H125+H126</f>
        <v>35085.150300000001</v>
      </c>
      <c r="I123" s="189"/>
      <c r="J123" s="189"/>
      <c r="K123" s="158"/>
      <c r="L123" s="189"/>
    </row>
    <row r="124" spans="2:12" ht="14.1" customHeight="1" x14ac:dyDescent="0.25">
      <c r="B124" s="9"/>
      <c r="C124" s="275" t="s">
        <v>12</v>
      </c>
      <c r="D124" s="351">
        <v>30618</v>
      </c>
      <c r="E124" s="302">
        <v>921.97649999999999</v>
      </c>
      <c r="F124" s="302">
        <v>29479.852800000001</v>
      </c>
      <c r="G124" s="302">
        <f>D124-F124</f>
        <v>1138.1471999999994</v>
      </c>
      <c r="H124" s="306">
        <v>29554.5569</v>
      </c>
      <c r="I124" s="42"/>
      <c r="J124" s="189"/>
      <c r="K124" s="158"/>
      <c r="L124" s="189"/>
    </row>
    <row r="125" spans="2:12" ht="14.1" customHeight="1" x14ac:dyDescent="0.25">
      <c r="B125" s="9"/>
      <c r="C125" s="275" t="s">
        <v>11</v>
      </c>
      <c r="D125" s="351">
        <v>7155</v>
      </c>
      <c r="E125" s="302"/>
      <c r="F125" s="302">
        <v>4781.7566999999999</v>
      </c>
      <c r="G125" s="302">
        <f>D125-F125</f>
        <v>2373.2433000000001</v>
      </c>
      <c r="H125" s="306">
        <v>5530.5933999999997</v>
      </c>
      <c r="I125" s="42"/>
      <c r="J125" s="189"/>
      <c r="K125" s="158"/>
      <c r="L125" s="189"/>
    </row>
    <row r="126" spans="2:12" ht="15.75" thickBot="1" x14ac:dyDescent="0.3">
      <c r="B126" s="9"/>
      <c r="C126" s="276" t="s">
        <v>45</v>
      </c>
      <c r="D126" s="352">
        <v>500</v>
      </c>
      <c r="E126" s="303"/>
      <c r="F126" s="303"/>
      <c r="G126" s="303">
        <f>D126-F126</f>
        <v>500</v>
      </c>
      <c r="H126" s="307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77" t="s">
        <v>44</v>
      </c>
      <c r="D127" s="355">
        <v>25860</v>
      </c>
      <c r="E127" s="310">
        <v>546.73800000000006</v>
      </c>
      <c r="F127" s="310">
        <v>28656.2071</v>
      </c>
      <c r="G127" s="310">
        <f>D127-F127</f>
        <v>-2796.2070999999996</v>
      </c>
      <c r="H127" s="313">
        <v>27327.155200000001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78" t="s">
        <v>18</v>
      </c>
      <c r="D128" s="345">
        <f>D129+D134+D137</f>
        <v>39307</v>
      </c>
      <c r="E128" s="299">
        <f>E129+E134+E137</f>
        <v>755.20519999999999</v>
      </c>
      <c r="F128" s="299">
        <f>F137+F134+F129</f>
        <v>34478.828699999998</v>
      </c>
      <c r="G128" s="299">
        <f>D128-F128</f>
        <v>4828.1713000000018</v>
      </c>
      <c r="H128" s="301">
        <f>H129+H134+H137</f>
        <v>32401.314399999999</v>
      </c>
      <c r="I128" s="6"/>
      <c r="J128" s="146"/>
      <c r="K128" s="158"/>
      <c r="L128" s="189"/>
    </row>
    <row r="129" spans="2:12" ht="15.75" customHeight="1" x14ac:dyDescent="0.25">
      <c r="B129" s="2"/>
      <c r="C129" s="279" t="s">
        <v>70</v>
      </c>
      <c r="D129" s="356">
        <f>D130+D131+D132+D133</f>
        <v>29480</v>
      </c>
      <c r="E129" s="311">
        <f>E130+E131+E132+E133</f>
        <v>517.64139999999998</v>
      </c>
      <c r="F129" s="311">
        <f>F130+F131+F133+F132</f>
        <v>24577.945399999997</v>
      </c>
      <c r="G129" s="311">
        <f>G130+G131+G132+G133</f>
        <v>4902.0546000000004</v>
      </c>
      <c r="H129" s="314">
        <f>H130+H131+H132+H133</f>
        <v>24571.593700000001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80" t="s">
        <v>23</v>
      </c>
      <c r="D130" s="343">
        <v>8343</v>
      </c>
      <c r="E130" s="298">
        <v>169.7064</v>
      </c>
      <c r="F130" s="298">
        <v>3902.9670999999998</v>
      </c>
      <c r="G130" s="298">
        <f t="shared" ref="G130:G133" si="2">D130-F130</f>
        <v>4440.0329000000002</v>
      </c>
      <c r="H130" s="300">
        <v>2980.8035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80" t="s">
        <v>24</v>
      </c>
      <c r="D131" s="343">
        <v>7665</v>
      </c>
      <c r="E131" s="298">
        <v>139.06479999999999</v>
      </c>
      <c r="F131" s="298">
        <v>6895.0302000000001</v>
      </c>
      <c r="G131" s="298">
        <f t="shared" si="2"/>
        <v>769.96979999999985</v>
      </c>
      <c r="H131" s="300">
        <v>7552.5549000000001</v>
      </c>
      <c r="I131" s="166" t="s">
        <v>106</v>
      </c>
      <c r="J131" s="166"/>
      <c r="K131" s="158"/>
      <c r="L131" s="189"/>
    </row>
    <row r="132" spans="2:12" s="24" customFormat="1" ht="14.1" customHeight="1" x14ac:dyDescent="0.25">
      <c r="B132" s="160"/>
      <c r="C132" s="280" t="s">
        <v>25</v>
      </c>
      <c r="D132" s="343">
        <v>7635</v>
      </c>
      <c r="E132" s="298">
        <v>175.14279999999999</v>
      </c>
      <c r="F132" s="298">
        <v>7538.067</v>
      </c>
      <c r="G132" s="298">
        <f t="shared" si="2"/>
        <v>96.932999999999993</v>
      </c>
      <c r="H132" s="300">
        <v>7915.4516999999996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80" t="s">
        <v>26</v>
      </c>
      <c r="D133" s="343">
        <v>5837</v>
      </c>
      <c r="E133" s="298">
        <v>33.727400000000003</v>
      </c>
      <c r="F133" s="298">
        <v>6241.8810999999996</v>
      </c>
      <c r="G133" s="298">
        <f t="shared" si="2"/>
        <v>-404.88109999999961</v>
      </c>
      <c r="H133" s="300">
        <v>6122.7835999999998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81" t="s">
        <v>19</v>
      </c>
      <c r="D134" s="353">
        <f>D135+D136</f>
        <v>4324</v>
      </c>
      <c r="E134" s="304">
        <f>E135</f>
        <v>26.757100000000001</v>
      </c>
      <c r="F134" s="304">
        <f>F135+F136</f>
        <v>5329.1517000000003</v>
      </c>
      <c r="G134" s="304">
        <f>D134-F134</f>
        <v>-1005.1517000000003</v>
      </c>
      <c r="H134" s="308">
        <f>H135+H136</f>
        <v>4275.8058000000001</v>
      </c>
      <c r="I134" s="43"/>
      <c r="J134" s="43"/>
      <c r="K134" s="158"/>
      <c r="L134" s="189"/>
    </row>
    <row r="135" spans="2:12" ht="14.1" customHeight="1" x14ac:dyDescent="0.25">
      <c r="B135" s="9"/>
      <c r="C135" s="280" t="s">
        <v>46</v>
      </c>
      <c r="D135" s="357">
        <v>3824</v>
      </c>
      <c r="E135" s="312">
        <v>26.757100000000001</v>
      </c>
      <c r="F135" s="312">
        <v>5329.1517000000003</v>
      </c>
      <c r="G135" s="312"/>
      <c r="H135" s="315">
        <v>4275.8058000000001</v>
      </c>
      <c r="I135" s="6"/>
      <c r="J135" s="146"/>
      <c r="K135" s="158"/>
      <c r="L135" s="189"/>
    </row>
    <row r="136" spans="2:12" ht="14.1" customHeight="1" x14ac:dyDescent="0.25">
      <c r="B136" s="22"/>
      <c r="C136" s="280" t="s">
        <v>47</v>
      </c>
      <c r="D136" s="357">
        <v>500</v>
      </c>
      <c r="E136" s="312"/>
      <c r="F136" s="312"/>
      <c r="G136" s="312"/>
      <c r="H136" s="315"/>
      <c r="I136" s="43"/>
      <c r="J136" s="43"/>
      <c r="K136" s="158"/>
      <c r="L136" s="189"/>
    </row>
    <row r="137" spans="2:12" ht="15.75" thickBot="1" x14ac:dyDescent="0.3">
      <c r="B137" s="9"/>
      <c r="C137" s="282" t="s">
        <v>72</v>
      </c>
      <c r="D137" s="354">
        <v>5503</v>
      </c>
      <c r="E137" s="305">
        <v>210.80670000000001</v>
      </c>
      <c r="F137" s="305">
        <v>4571.7316000000001</v>
      </c>
      <c r="G137" s="305">
        <f>D137-F137</f>
        <v>931.26839999999993</v>
      </c>
      <c r="H137" s="309">
        <v>3553.9149000000002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83" t="s">
        <v>13</v>
      </c>
      <c r="D138" s="358">
        <v>160</v>
      </c>
      <c r="E138" s="297"/>
      <c r="F138" s="297">
        <v>4.3442999999999996</v>
      </c>
      <c r="G138" s="297">
        <f>D138-F138</f>
        <v>155.6557</v>
      </c>
      <c r="H138" s="292">
        <v>5.4199000000000002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78" t="s">
        <v>79</v>
      </c>
      <c r="D139" s="290">
        <v>2000</v>
      </c>
      <c r="E139" s="288"/>
      <c r="F139" s="288">
        <v>2000</v>
      </c>
      <c r="G139" s="288">
        <f>D139-F139</f>
        <v>0</v>
      </c>
      <c r="H139" s="291">
        <v>240.85939999999999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78" t="s">
        <v>48</v>
      </c>
      <c r="D140" s="290">
        <v>350</v>
      </c>
      <c r="E140" s="288"/>
      <c r="F140" s="288">
        <v>22.756</v>
      </c>
      <c r="G140" s="288">
        <f>D140-F140</f>
        <v>327.24400000000003</v>
      </c>
      <c r="H140" s="291">
        <v>354.149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78" t="s">
        <v>14</v>
      </c>
      <c r="D141" s="290"/>
      <c r="E141" s="288">
        <v>1</v>
      </c>
      <c r="F141" s="288">
        <v>173.76170000000275</v>
      </c>
      <c r="G141" s="288">
        <f>D141-F141</f>
        <v>-173.76170000000275</v>
      </c>
      <c r="H141" s="291">
        <v>223.59739999999874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94">
        <f>D123+D127+D128+D138+D139+D140+D141</f>
        <v>105950</v>
      </c>
      <c r="E142" s="253">
        <f>E123+E127+E128+E138+E139+E140+E141</f>
        <v>2224.9196999999999</v>
      </c>
      <c r="F142" s="253">
        <f>F123+F127+F128+F138+F139+F140+F141</f>
        <v>99597.507299999997</v>
      </c>
      <c r="G142" s="253">
        <f>G123+G127+G128+G138+G139+G140+G141</f>
        <v>6352.4926999999989</v>
      </c>
      <c r="H142" s="250">
        <f>H123+H127+H128+H138+H139+H140+H141</f>
        <v>95637.645600000003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57" t="s">
        <v>115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61"/>
      <c r="E145" s="261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271" t="s">
        <v>87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265"/>
      <c r="C150" s="266"/>
      <c r="D150" s="267"/>
      <c r="E150" s="267"/>
      <c r="F150" s="267"/>
      <c r="G150" s="267"/>
      <c r="H150" s="268"/>
      <c r="I150" s="268"/>
      <c r="J150" s="268"/>
      <c r="K150" s="269"/>
      <c r="L150" s="146"/>
    </row>
    <row r="151" spans="2:12" ht="12" customHeight="1" thickBot="1" x14ac:dyDescent="0.3">
      <c r="B151" s="147"/>
      <c r="C151" s="420" t="s">
        <v>2</v>
      </c>
      <c r="D151" s="421"/>
      <c r="E151" s="241"/>
      <c r="F151" s="241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88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89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97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48" thickBot="1" x14ac:dyDescent="0.3">
      <c r="B159" s="147"/>
      <c r="C159" s="132" t="s">
        <v>20</v>
      </c>
      <c r="D159" s="141" t="s">
        <v>21</v>
      </c>
      <c r="E159" s="81" t="str">
        <f>E20</f>
        <v>LANDET KVANTUM UKE 38</v>
      </c>
      <c r="F159" s="81" t="str">
        <f>F20</f>
        <v>LANDET KVANTUM T.O.M UKE 38</v>
      </c>
      <c r="G159" s="81" t="str">
        <f>H20</f>
        <v>RESTKVOTER</v>
      </c>
      <c r="H159" s="108" t="str">
        <f>I20</f>
        <v>LANDET KVANTUM T.O.M. UKE 38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>
        <v>264.43889999999999</v>
      </c>
      <c r="F160" s="233">
        <v>17754.526399999999</v>
      </c>
      <c r="G160" s="233">
        <f>D160-F160</f>
        <v>1332.4736000000012</v>
      </c>
      <c r="H160" s="285">
        <v>9952.0689000000002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47</v>
      </c>
      <c r="D161" s="233">
        <v>500</v>
      </c>
      <c r="E161" s="233"/>
      <c r="F161" s="233">
        <v>8</v>
      </c>
      <c r="G161" s="233">
        <f>D161-F161</f>
        <v>492</v>
      </c>
      <c r="H161" s="285">
        <v>6</v>
      </c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42</v>
      </c>
      <c r="D162" s="234">
        <v>13</v>
      </c>
      <c r="E162" s="234"/>
      <c r="F162" s="234"/>
      <c r="G162" s="234">
        <f>D162-F162</f>
        <v>13</v>
      </c>
      <c r="H162" s="286"/>
      <c r="I162" s="146"/>
      <c r="J162" s="146"/>
      <c r="K162" s="148"/>
      <c r="L162" s="146"/>
    </row>
    <row r="163" spans="1:12" ht="15" customHeight="1" thickBot="1" x14ac:dyDescent="0.3">
      <c r="A163" s="146"/>
      <c r="B163" s="147"/>
      <c r="C163" s="140" t="s">
        <v>60</v>
      </c>
      <c r="D163" s="235">
        <f>SUM(D160:D162)</f>
        <v>19600</v>
      </c>
      <c r="E163" s="235">
        <f>SUM(E160:E162)</f>
        <v>264.43889999999999</v>
      </c>
      <c r="F163" s="235">
        <f>SUM(F160:F162)</f>
        <v>17762.526399999999</v>
      </c>
      <c r="G163" s="235">
        <f>D163-F163</f>
        <v>1837.4736000000012</v>
      </c>
      <c r="H163" s="262">
        <f>SUM(H160:H162)</f>
        <v>9958.0689000000002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98</v>
      </c>
      <c r="D164" s="187"/>
      <c r="E164" s="187"/>
      <c r="F164" s="264"/>
      <c r="G164" s="264"/>
      <c r="H164" s="264"/>
      <c r="I164" s="264"/>
      <c r="J164" s="187"/>
      <c r="K164" s="188"/>
    </row>
    <row r="165" spans="1:12" s="45" customFormat="1" ht="30" customHeight="1" thickTop="1" thickBot="1" x14ac:dyDescent="0.35">
      <c r="A165" s="91"/>
      <c r="B165" s="54"/>
      <c r="C165" s="27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427" t="s">
        <v>1</v>
      </c>
      <c r="C166" s="428"/>
      <c r="D166" s="428"/>
      <c r="E166" s="428"/>
      <c r="F166" s="428"/>
      <c r="G166" s="428"/>
      <c r="H166" s="428"/>
      <c r="I166" s="428"/>
      <c r="J166" s="428"/>
      <c r="K166" s="429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420" t="s">
        <v>2</v>
      </c>
      <c r="D168" s="421"/>
      <c r="E168" s="420" t="s">
        <v>61</v>
      </c>
      <c r="F168" s="421"/>
      <c r="G168" s="420" t="s">
        <v>62</v>
      </c>
      <c r="H168" s="421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96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424" t="s">
        <v>8</v>
      </c>
      <c r="C177" s="425"/>
      <c r="D177" s="425"/>
      <c r="E177" s="425"/>
      <c r="F177" s="425"/>
      <c r="G177" s="425"/>
      <c r="H177" s="425"/>
      <c r="I177" s="425"/>
      <c r="J177" s="425"/>
      <c r="K177" s="426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84" t="s">
        <v>21</v>
      </c>
      <c r="E179" s="335" t="str">
        <f>E20</f>
        <v>LANDET KVANTUM UKE 38</v>
      </c>
      <c r="F179" s="81" t="str">
        <f>F20</f>
        <v>LANDET KVANTUM T.O.M UKE 38</v>
      </c>
      <c r="G179" s="81" t="str">
        <f>H20</f>
        <v>RESTKVOTER</v>
      </c>
      <c r="H179" s="108" t="str">
        <f>I20</f>
        <v>LANDET KVANTUM T.O.M. UKE 38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18">
        <f>D181+D182+D183+D184+D185</f>
        <v>20233</v>
      </c>
      <c r="E180" s="395">
        <f>E181+E182+E183+E184+E185</f>
        <v>113.9598</v>
      </c>
      <c r="F180" s="395">
        <f>F181+F182+F183+F184+F185</f>
        <v>20983.886699999999</v>
      </c>
      <c r="G180" s="395">
        <f>G181+G182+G183+G184+G185</f>
        <v>-750.88670000000002</v>
      </c>
      <c r="H180" s="359">
        <f>H181+H182+H183+H184+H185</f>
        <v>24739.751799999995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319">
        <v>11120</v>
      </c>
      <c r="E181" s="396"/>
      <c r="F181" s="396">
        <v>13916.4342</v>
      </c>
      <c r="G181" s="396">
        <f t="shared" ref="G181:G187" si="3">D181-F181</f>
        <v>-2796.4341999999997</v>
      </c>
      <c r="H181" s="360">
        <v>19607.092799999999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319">
        <v>2894</v>
      </c>
      <c r="E182" s="396"/>
      <c r="F182" s="396">
        <v>1783.5373999999999</v>
      </c>
      <c r="G182" s="396">
        <f t="shared" si="3"/>
        <v>1110.4626000000001</v>
      </c>
      <c r="H182" s="360">
        <v>1971.2157999999999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319">
        <v>1430</v>
      </c>
      <c r="E183" s="396">
        <v>62.012999999999998</v>
      </c>
      <c r="F183" s="396">
        <v>2899.9492</v>
      </c>
      <c r="G183" s="396">
        <f t="shared" si="3"/>
        <v>-1469.9492</v>
      </c>
      <c r="H183" s="360">
        <v>1495.8468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319">
        <v>4689</v>
      </c>
      <c r="E184" s="396">
        <v>51.946800000000003</v>
      </c>
      <c r="F184" s="396">
        <v>2383.9659000000001</v>
      </c>
      <c r="G184" s="396">
        <f t="shared" si="3"/>
        <v>2305.0340999999999</v>
      </c>
      <c r="H184" s="360">
        <v>1665.5963999999999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320">
        <v>100</v>
      </c>
      <c r="E185" s="397"/>
      <c r="F185" s="397"/>
      <c r="G185" s="397">
        <f t="shared" si="3"/>
        <v>100</v>
      </c>
      <c r="H185" s="361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321">
        <v>5500</v>
      </c>
      <c r="E186" s="398"/>
      <c r="F186" s="398">
        <v>4183.3612000000003</v>
      </c>
      <c r="G186" s="398">
        <f t="shared" si="3"/>
        <v>1316.6387999999997</v>
      </c>
      <c r="H186" s="362">
        <v>2129.5664000000002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318">
        <v>8000</v>
      </c>
      <c r="E187" s="395">
        <v>76.958200000000005</v>
      </c>
      <c r="F187" s="395">
        <v>3655.3993</v>
      </c>
      <c r="G187" s="395">
        <f t="shared" si="3"/>
        <v>4344.6007</v>
      </c>
      <c r="H187" s="359">
        <v>2018.7735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319"/>
      <c r="E188" s="396">
        <v>54.665599999999998</v>
      </c>
      <c r="F188" s="396">
        <v>2077.5936000000002</v>
      </c>
      <c r="G188" s="396"/>
      <c r="H188" s="360">
        <v>406.0179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322"/>
      <c r="E189" s="399">
        <f>E187-E188</f>
        <v>22.292600000000007</v>
      </c>
      <c r="F189" s="399">
        <f>F187-F188</f>
        <v>1577.8056999999999</v>
      </c>
      <c r="G189" s="399"/>
      <c r="H189" s="363">
        <f>H187-H188</f>
        <v>1612.7556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323">
        <v>11</v>
      </c>
      <c r="E190" s="400"/>
      <c r="F190" s="400">
        <v>2.7336999999999998</v>
      </c>
      <c r="G190" s="400">
        <f>D190-F190</f>
        <v>8.2663000000000011</v>
      </c>
      <c r="H190" s="364">
        <v>1.2658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321"/>
      <c r="E191" s="398">
        <v>2</v>
      </c>
      <c r="F191" s="398">
        <v>45</v>
      </c>
      <c r="G191" s="398">
        <f>D191-F191</f>
        <v>-45</v>
      </c>
      <c r="H191" s="362">
        <v>36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94">
        <f>D180+D186+D187+D190</f>
        <v>33744</v>
      </c>
      <c r="E192" s="253">
        <f>E180+E186+E187+E190+E191</f>
        <v>192.91800000000001</v>
      </c>
      <c r="F192" s="253">
        <f>F180+F186+F187+F190+F191</f>
        <v>28870.3809</v>
      </c>
      <c r="G192" s="253">
        <f>G180+G186+G187+G190+G191</f>
        <v>4873.6190999999999</v>
      </c>
      <c r="H192" s="250">
        <f>H180+H186+H187+H190+H191</f>
        <v>28925.357499999995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427" t="s">
        <v>1</v>
      </c>
      <c r="C197" s="428"/>
      <c r="D197" s="428"/>
      <c r="E197" s="428"/>
      <c r="F197" s="428"/>
      <c r="G197" s="428"/>
      <c r="H197" s="428"/>
      <c r="I197" s="428"/>
      <c r="J197" s="428"/>
      <c r="K197" s="429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420" t="s">
        <v>2</v>
      </c>
      <c r="D199" s="421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83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84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82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90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424" t="s">
        <v>8</v>
      </c>
      <c r="C207" s="425"/>
      <c r="D207" s="425"/>
      <c r="E207" s="425"/>
      <c r="F207" s="425"/>
      <c r="G207" s="425"/>
      <c r="H207" s="425"/>
      <c r="I207" s="425"/>
      <c r="J207" s="425"/>
      <c r="K207" s="426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38</v>
      </c>
      <c r="F209" s="81" t="str">
        <f>F20</f>
        <v>LANDET KVANTUM T.O.M UKE 38</v>
      </c>
      <c r="G209" s="81" t="str">
        <f>H20</f>
        <v>RESTKVOTER</v>
      </c>
      <c r="H209" s="108" t="str">
        <f>I20</f>
        <v>LANDET KVANTUM T.O.M. UKE 38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14.117800000000001</v>
      </c>
      <c r="F210" s="233">
        <v>892.98580000000004</v>
      </c>
      <c r="G210" s="233"/>
      <c r="H210" s="285">
        <v>944.71429999999998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170.04480000000001</v>
      </c>
      <c r="F211" s="233">
        <v>2827.0243999999998</v>
      </c>
      <c r="G211" s="233"/>
      <c r="H211" s="285">
        <v>2158.6118000000001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/>
      <c r="F212" s="234">
        <v>5.8514999999999997</v>
      </c>
      <c r="G212" s="234"/>
      <c r="H212" s="286">
        <v>1.2323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/>
      <c r="F213" s="234">
        <v>34</v>
      </c>
      <c r="G213" s="234"/>
      <c r="H213" s="286">
        <v>26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184.1626</v>
      </c>
      <c r="F214" s="235">
        <f>SUM(F210:F213)</f>
        <v>3759.8616999999999</v>
      </c>
      <c r="G214" s="235">
        <f>D214-F214</f>
        <v>1415.1383000000001</v>
      </c>
      <c r="H214" s="262">
        <f>H210+H211+H212+H213</f>
        <v>3130.5584000000003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38
&amp;"-,Normal"&amp;11(iht. motatte landings- og sluttsedler fra fiskesalgslagene; alle tallstørrelser i hele tonn)&amp;R22.09.2015
</oddHeader>
    <oddFooter xml:space="preserve">&amp;LFiskeridirektoratet&amp;CReguleringsseksjonen&amp;RRune P. Mjørlund 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UKE_38_2015</vt:lpstr>
      <vt:lpstr>UKE_38_2015!Utskriftsområde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grhee</cp:lastModifiedBy>
  <cp:lastPrinted>2015-09-22T08:58:59Z</cp:lastPrinted>
  <dcterms:created xsi:type="dcterms:W3CDTF">2011-07-06T12:13:20Z</dcterms:created>
  <dcterms:modified xsi:type="dcterms:W3CDTF">2015-09-22T13:06:59Z</dcterms:modified>
</cp:coreProperties>
</file>