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17_2017" sheetId="1" r:id="rId1"/>
  </sheets>
  <definedNames>
    <definedName name="Z_14D440E4_F18A_4F78_9989_38C1B133222D_.wvu.Cols" localSheetId="0" hidden="1">UKE_17_2017!#REF!</definedName>
    <definedName name="Z_14D440E4_F18A_4F78_9989_38C1B133222D_.wvu.PrintArea" localSheetId="0" hidden="1">UKE_17_2017!$B$1:$M$214</definedName>
    <definedName name="Z_14D440E4_F18A_4F78_9989_38C1B133222D_.wvu.Rows" localSheetId="0" hidden="1">UKE_17_2017!$326:$1048576,UKE_17_2017!$215:$325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H127" i="1" l="1"/>
  <c r="H98" i="1"/>
  <c r="G32" i="1" l="1"/>
  <c r="F32" i="1"/>
  <c r="J32" i="1" l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34" i="1"/>
  <c r="I33" i="1"/>
  <c r="I30" i="1"/>
  <c r="I29" i="1"/>
  <c r="I28" i="1"/>
  <c r="I26" i="1"/>
  <c r="I23" i="1"/>
  <c r="I22" i="1"/>
  <c r="I31" i="1"/>
  <c r="I27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G184" i="1"/>
  <c r="H184" i="1" s="1"/>
  <c r="I184" i="1"/>
  <c r="F132" i="1"/>
  <c r="G132" i="1"/>
  <c r="H132" i="1" s="1"/>
  <c r="I132" i="1"/>
  <c r="D211" i="1" l="1"/>
  <c r="E189" i="1" l="1"/>
  <c r="F161" i="1"/>
  <c r="E161" i="1"/>
  <c r="D161" i="1"/>
  <c r="G160" i="1"/>
  <c r="G159" i="1"/>
  <c r="G158" i="1"/>
  <c r="D130" i="1"/>
  <c r="I125" i="1"/>
  <c r="I124" i="1" s="1"/>
  <c r="G125" i="1"/>
  <c r="F125" i="1"/>
  <c r="F124" i="1" s="1"/>
  <c r="E125" i="1"/>
  <c r="E124" i="1" s="1"/>
  <c r="D125" i="1"/>
  <c r="D124" i="1" s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G124" i="1" l="1"/>
  <c r="H124" i="1" s="1"/>
  <c r="H125" i="1"/>
  <c r="I138" i="1"/>
  <c r="G161" i="1"/>
  <c r="F138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D32" i="1"/>
  <c r="D24" i="1" s="1"/>
  <c r="D40" i="1" s="1"/>
  <c r="D27" i="1"/>
  <c r="D26" i="1"/>
  <c r="D25" i="1" s="1"/>
  <c r="J25" i="1"/>
  <c r="G25" i="1"/>
  <c r="F25" i="1"/>
  <c r="J21" i="1"/>
  <c r="G21" i="1"/>
  <c r="F21" i="1"/>
  <c r="D21" i="1"/>
  <c r="H14" i="1"/>
  <c r="F14" i="1"/>
  <c r="D14" i="1"/>
  <c r="H99" i="1" l="1"/>
  <c r="G24" i="1"/>
  <c r="G40" i="1" s="1"/>
  <c r="E99" i="1"/>
  <c r="G99" i="1"/>
  <c r="F24" i="1"/>
  <c r="F40" i="1" s="1"/>
  <c r="F99" i="1"/>
  <c r="J24" i="1"/>
  <c r="J40" i="1" s="1"/>
  <c r="I21" i="1"/>
  <c r="I40" i="1" s="1"/>
  <c r="I99" i="1"/>
  <c r="H170" i="1" l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<sst xmlns="http://schemas.openxmlformats.org/spreadsheetml/2006/main" count="225" uniqueCount="112">
  <si>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</si>
  <si>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</si>
  <si>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</si>
  <si>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</si>
  <si>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</si>
  <si>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</si>
  <si>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</si>
  <si>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</si>
  <si>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</si>
  <si>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</si>
  <si>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</si>
  <si>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</si>
  <si>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</si>
  <si>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</si>
  <si>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</si>
  <si>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</si>
  <si>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</si>
  <si>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</si>
  <si>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</si>
  <si>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</si>
  <si>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</si>
  <si>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</si>
  <si>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</si>
  <si>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</si>
  <si>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</si>
  <si>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</si>
  <si>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</si>
  <si>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</si>
  <si>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</si>
  <si>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</si>
  <si>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</si>
  <si>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</si>
  <si>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</si>
  <si>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</si>
  <si>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</si>
  <si>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</si>
  <si>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</si>
  <si>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</si>
  <si>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</si>
  <si>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</si>
  <si>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</si>
  <si>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</si>
  <si>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</si>
  <si>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</si>
  <si>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</si>
  <si>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</si>
  <si>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</si>
  <si>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</si>
  <si>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</si>
  <si>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</si>
  <si>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</si>
  <si>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</si>
  <si>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</si>
  <si>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</si>
  <si>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</si>
  <si>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</si>
  <si>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</si>
  <si>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</si>
  <si>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</si>
  <si>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</si>
  <si>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</si>
  <si>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</si>
  <si>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</si>
  <si>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</si>
  <si>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</si>
  <si>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</si>
  <si>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</si>
  <si>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</si>
  <si>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</si>
  <si>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</si>
  <si>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</si>
  <si>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</si>
  <si>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</si>
  <si>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</si>
  <si>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</si>
  <si>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</si>
  <si>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</si>
  <si>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</si>
  <si>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</si>
  <si>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</si>
  <si>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</si>
  <si>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</si>
  <si>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</si>
  <si>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</si>
  <si>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</si>
  <si>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</si>
  <si>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</si>
  <si>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</si>
  <si>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</si>
  <si>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</si>
  <si>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</si>
  <si>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</si>
  <si>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</si>
  <si>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</si>
  <si>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</si>
  <si>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</si>
  <si>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</si>
  <si>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</si>
  <si>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</si>
  <si>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</si>
  <si>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</si>
  <si>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</si>
  <si>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</si>
  <si>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</si>
  <si>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1.5.2017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</si>
  <si>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</si>
  <si>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t>LANDET KVANTUM UKE 17</t>
  </si>
  <si>
    <t>LANDET KVANTUM T.O.M UKE 17</t>
  </si>
  <si>
    <t>LANDET KVANTUM T.O.M. UKE 17 2016</t>
  </si>
  <si>
    <r>
      <t xml:space="preserve">3 </t>
    </r>
    <r>
      <rPr>
        <sz val="9"/>
        <color theme="1"/>
        <rFont val="Calibri"/>
        <family val="2"/>
      </rPr>
      <t>Registrert rekreasjonsfiske utgjør 841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</si>
  <si>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34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</si>
  <si>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123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</si>
</sst>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J118" sqref="J118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38" t="s">
        <v>88</v>
      </c>
      <c r="C2" s="439"/>
      <c r="D2" s="439"/>
      <c r="E2" s="439"/>
      <c r="F2" s="439"/>
      <c r="G2" s="439"/>
      <c r="H2" s="439"/>
      <c r="I2" s="439"/>
      <c r="J2" s="439"/>
      <c r="K2" s="440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3"/>
      <c r="C7" s="424"/>
      <c r="D7" s="424"/>
      <c r="E7" s="424"/>
      <c r="F7" s="424"/>
      <c r="G7" s="424"/>
      <c r="H7" s="424"/>
      <c r="I7" s="424"/>
      <c r="J7" s="424"/>
      <c r="K7" s="425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18" t="s">
        <v>2</v>
      </c>
      <c r="D9" s="419"/>
      <c r="E9" s="418" t="s">
        <v>20</v>
      </c>
      <c r="F9" s="419"/>
      <c r="G9" s="418" t="s">
        <v>21</v>
      </c>
      <c r="H9" s="419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25">
      <c r="B18" s="420" t="s">
        <v>8</v>
      </c>
      <c r="C18" s="421"/>
      <c r="D18" s="421"/>
      <c r="E18" s="421"/>
      <c r="F18" s="421"/>
      <c r="G18" s="421"/>
      <c r="H18" s="421"/>
      <c r="I18" s="421"/>
      <c r="J18" s="421"/>
      <c r="K18" s="422"/>
      <c r="L18" s="208"/>
      <c r="M18" s="208"/>
    </row>
    <row r="19" spans="1:13" ht="12" customHeight="1" thickBot="1" x14ac:dyDescent="0.3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43" t="s">
        <v>92</v>
      </c>
      <c r="E20" s="343" t="s">
        <v>83</v>
      </c>
      <c r="F20" s="344" t="s">
        <v>106</v>
      </c>
      <c r="G20" s="344" t="s">
        <v>107</v>
      </c>
      <c r="H20" s="344" t="s">
        <v>84</v>
      </c>
      <c r="I20" s="344" t="s">
        <v>72</v>
      </c>
      <c r="J20" s="345" t="s">
        <v>108</v>
      </c>
      <c r="K20" s="117"/>
      <c r="L20" s="4"/>
      <c r="M20" s="4"/>
    </row>
    <row r="21" spans="1:13" ht="14.1" customHeight="1" x14ac:dyDescent="0.25">
      <c r="B21" s="120"/>
      <c r="C21" s="268" t="s">
        <v>16</v>
      </c>
      <c r="D21" s="327">
        <f>D23+D22</f>
        <v>129790</v>
      </c>
      <c r="E21" s="346">
        <f>E22+E23</f>
        <v>130909</v>
      </c>
      <c r="F21" s="346">
        <f>F23+F22</f>
        <v>205.39649999999997</v>
      </c>
      <c r="G21" s="346">
        <f>G22+G23</f>
        <v>37021.785300000003</v>
      </c>
      <c r="H21" s="346"/>
      <c r="I21" s="346">
        <f>I23+I22</f>
        <v>93887.214699999997</v>
      </c>
      <c r="J21" s="347">
        <f>J23+J22</f>
        <v>41056.4035</v>
      </c>
      <c r="K21" s="129"/>
      <c r="L21" s="158"/>
      <c r="M21" s="158"/>
    </row>
    <row r="22" spans="1:13" ht="14.1" customHeight="1" x14ac:dyDescent="0.25">
      <c r="B22" s="120"/>
      <c r="C22" s="269" t="s">
        <v>12</v>
      </c>
      <c r="D22" s="328">
        <v>129040</v>
      </c>
      <c r="E22" s="348">
        <v>130159</v>
      </c>
      <c r="F22" s="348">
        <v>205.36349999999999</v>
      </c>
      <c r="G22" s="348">
        <v>36737.737800000003</v>
      </c>
      <c r="H22" s="348"/>
      <c r="I22" s="348">
        <f>E22-G22</f>
        <v>93421.262199999997</v>
      </c>
      <c r="J22" s="349">
        <v>40411.492599999998</v>
      </c>
      <c r="K22" s="129"/>
      <c r="L22" s="158"/>
      <c r="M22" s="158"/>
    </row>
    <row r="23" spans="1:13" ht="14.1" customHeight="1" thickBot="1" x14ac:dyDescent="0.3">
      <c r="B23" s="120"/>
      <c r="C23" s="270" t="s">
        <v>11</v>
      </c>
      <c r="D23" s="342">
        <v>750</v>
      </c>
      <c r="E23" s="350">
        <v>750</v>
      </c>
      <c r="F23" s="350">
        <v>3.3000000000000002E-2</v>
      </c>
      <c r="G23" s="350">
        <v>284.04750000000001</v>
      </c>
      <c r="H23" s="350"/>
      <c r="I23" s="348">
        <f>E23-G23</f>
        <v>465.95249999999999</v>
      </c>
      <c r="J23" s="351">
        <v>644.91089999999997</v>
      </c>
      <c r="K23" s="129"/>
      <c r="L23" s="158"/>
      <c r="M23" s="158"/>
    </row>
    <row r="24" spans="1:13" ht="14.1" customHeight="1" x14ac:dyDescent="0.25">
      <c r="B24" s="120"/>
      <c r="C24" s="268" t="s">
        <v>17</v>
      </c>
      <c r="D24" s="327">
        <f>D32+D31+D25</f>
        <v>267534</v>
      </c>
      <c r="E24" s="346">
        <f>E25+E31+E32</f>
        <v>268930</v>
      </c>
      <c r="F24" s="346">
        <f>F32+F31+F25</f>
        <v>9012.5329999999994</v>
      </c>
      <c r="G24" s="346">
        <f>G25+G31+G32</f>
        <v>205285.45834999997</v>
      </c>
      <c r="H24" s="346"/>
      <c r="I24" s="346">
        <f>I25+I31+I32</f>
        <v>63644.541650000014</v>
      </c>
      <c r="J24" s="347">
        <f>J25+J31+J32</f>
        <v>208862.55525</v>
      </c>
      <c r="K24" s="129"/>
      <c r="L24" s="158"/>
      <c r="M24" s="158"/>
    </row>
    <row r="25" spans="1:13" ht="15" customHeight="1" x14ac:dyDescent="0.25">
      <c r="A25" s="21"/>
      <c r="B25" s="130"/>
      <c r="C25" s="275" t="s">
        <v>64</v>
      </c>
      <c r="D25" s="329">
        <f>D26+D27+D28+D29+D30</f>
        <v>208734</v>
      </c>
      <c r="E25" s="352">
        <f>E26+E27+E28+E29+E30</f>
        <v>212161</v>
      </c>
      <c r="F25" s="352">
        <f>F26+F27+F28+F29</f>
        <v>7564.2924999999996</v>
      </c>
      <c r="G25" s="352">
        <f>G26+G27+G28+G29</f>
        <v>167921.64274999997</v>
      </c>
      <c r="H25" s="352"/>
      <c r="I25" s="352">
        <f>I26+I27+I28+I29+I30</f>
        <v>44239.357250000008</v>
      </c>
      <c r="J25" s="353">
        <f>J26+J27+J28+J29+J30</f>
        <v>168547.86554999999</v>
      </c>
      <c r="K25" s="129"/>
      <c r="L25" s="158"/>
      <c r="M25" s="158"/>
    </row>
    <row r="26" spans="1:13" ht="14.1" customHeight="1" x14ac:dyDescent="0.25">
      <c r="A26" s="22"/>
      <c r="B26" s="131"/>
      <c r="C26" s="274" t="s">
        <v>22</v>
      </c>
      <c r="D26" s="330">
        <f>51847+1633</f>
        <v>53480</v>
      </c>
      <c r="E26" s="354">
        <v>53061</v>
      </c>
      <c r="F26" s="354">
        <v>1766.9594999999999</v>
      </c>
      <c r="G26" s="354">
        <v>46126.799599999998</v>
      </c>
      <c r="H26" s="354"/>
      <c r="I26" s="354">
        <f t="shared" ref="I26:I31" si="0">E26-G26</f>
        <v>6934.2004000000015</v>
      </c>
      <c r="J26" s="355">
        <v>45613.237000000001</v>
      </c>
      <c r="K26" s="129"/>
      <c r="L26" s="158"/>
      <c r="M26" s="158"/>
    </row>
    <row r="27" spans="1:13" ht="14.1" customHeight="1" x14ac:dyDescent="0.25">
      <c r="A27" s="22"/>
      <c r="B27" s="131"/>
      <c r="C27" s="274" t="s">
        <v>68</v>
      </c>
      <c r="D27" s="330">
        <f>49804+2387</f>
        <v>52191</v>
      </c>
      <c r="E27" s="354">
        <v>52487</v>
      </c>
      <c r="F27" s="354">
        <v>1118.6974</v>
      </c>
      <c r="G27" s="354">
        <v>47289.375999999997</v>
      </c>
      <c r="H27" s="354"/>
      <c r="I27" s="354">
        <f t="shared" si="0"/>
        <v>5197.6240000000034</v>
      </c>
      <c r="J27" s="355">
        <v>45884.9594</v>
      </c>
      <c r="K27" s="129"/>
      <c r="L27" s="158"/>
      <c r="M27" s="158"/>
    </row>
    <row r="28" spans="1:13" ht="14.1" customHeight="1" x14ac:dyDescent="0.25">
      <c r="A28" s="22"/>
      <c r="B28" s="131"/>
      <c r="C28" s="274" t="s">
        <v>69</v>
      </c>
      <c r="D28" s="330">
        <v>51454</v>
      </c>
      <c r="E28" s="354">
        <v>55564</v>
      </c>
      <c r="F28" s="354">
        <v>3370.4164999999998</v>
      </c>
      <c r="G28" s="354">
        <v>45218.916899999997</v>
      </c>
      <c r="H28" s="354"/>
      <c r="I28" s="354">
        <f t="shared" si="0"/>
        <v>10345.083100000003</v>
      </c>
      <c r="J28" s="355">
        <v>44198.857450000003</v>
      </c>
      <c r="K28" s="129"/>
      <c r="L28" s="158"/>
      <c r="M28" s="158"/>
    </row>
    <row r="29" spans="1:13" ht="14.1" customHeight="1" x14ac:dyDescent="0.25">
      <c r="A29" s="22"/>
      <c r="B29" s="131"/>
      <c r="C29" s="274" t="s">
        <v>25</v>
      </c>
      <c r="D29" s="330">
        <v>34409</v>
      </c>
      <c r="E29" s="354">
        <v>33849</v>
      </c>
      <c r="F29" s="354">
        <v>1308.2191</v>
      </c>
      <c r="G29" s="354">
        <v>29286.55025</v>
      </c>
      <c r="H29" s="354"/>
      <c r="I29" s="354">
        <f t="shared" si="0"/>
        <v>4562.4497499999998</v>
      </c>
      <c r="J29" s="355">
        <v>32850.811699999998</v>
      </c>
      <c r="K29" s="129"/>
      <c r="L29" s="158"/>
      <c r="M29" s="158"/>
    </row>
    <row r="30" spans="1:13" ht="14.1" customHeight="1" x14ac:dyDescent="0.25">
      <c r="A30" s="22"/>
      <c r="B30" s="131"/>
      <c r="C30" s="274" t="s">
        <v>65</v>
      </c>
      <c r="D30" s="330">
        <v>17200</v>
      </c>
      <c r="E30" s="354">
        <v>17200</v>
      </c>
      <c r="F30" s="354"/>
      <c r="G30" s="354"/>
      <c r="H30" s="354"/>
      <c r="I30" s="354">
        <f t="shared" si="0"/>
        <v>17200</v>
      </c>
      <c r="J30" s="355"/>
      <c r="K30" s="129"/>
      <c r="L30" s="158"/>
      <c r="M30" s="158"/>
    </row>
    <row r="31" spans="1:13" ht="14.1" customHeight="1" x14ac:dyDescent="0.25">
      <c r="A31" s="23"/>
      <c r="B31" s="130"/>
      <c r="C31" s="275" t="s">
        <v>18</v>
      </c>
      <c r="D31" s="329">
        <v>33756</v>
      </c>
      <c r="E31" s="352">
        <v>34484</v>
      </c>
      <c r="F31" s="352">
        <v>162.33600000000001</v>
      </c>
      <c r="G31" s="352">
        <v>13029.9347</v>
      </c>
      <c r="H31" s="352"/>
      <c r="I31" s="352">
        <f t="shared" si="0"/>
        <v>21454.065300000002</v>
      </c>
      <c r="J31" s="353">
        <v>12126.638000000001</v>
      </c>
      <c r="K31" s="129"/>
      <c r="L31" s="158"/>
      <c r="M31" s="158"/>
    </row>
    <row r="32" spans="1:13" ht="14.1" customHeight="1" x14ac:dyDescent="0.25">
      <c r="A32" s="23"/>
      <c r="B32" s="130"/>
      <c r="C32" s="275" t="s">
        <v>66</v>
      </c>
      <c r="D32" s="329">
        <f>D33+D34</f>
        <v>25044</v>
      </c>
      <c r="E32" s="352">
        <f>E34+E33</f>
        <v>22285</v>
      </c>
      <c r="F32" s="352">
        <f>F33</f>
        <v>1285.9045000000001</v>
      </c>
      <c r="G32" s="352">
        <f>G33</f>
        <v>24333.8809</v>
      </c>
      <c r="H32" s="352"/>
      <c r="I32" s="352">
        <f>I33+I34</f>
        <v>-2048.8809000000001</v>
      </c>
      <c r="J32" s="353">
        <f>J33</f>
        <v>28188.0517</v>
      </c>
      <c r="K32" s="129"/>
      <c r="L32" s="158"/>
      <c r="M32" s="158"/>
    </row>
    <row r="33" spans="1:13" ht="14.1" customHeight="1" x14ac:dyDescent="0.25">
      <c r="A33" s="22"/>
      <c r="B33" s="131"/>
      <c r="C33" s="274" t="s">
        <v>10</v>
      </c>
      <c r="D33" s="330">
        <v>22944</v>
      </c>
      <c r="E33" s="354">
        <v>20185</v>
      </c>
      <c r="F33" s="354">
        <f>1891.9045-F37</f>
        <v>1285.9045000000001</v>
      </c>
      <c r="G33" s="354">
        <f>27149.8809-G37</f>
        <v>24333.8809</v>
      </c>
      <c r="H33" s="354"/>
      <c r="I33" s="354">
        <f>E33-G33</f>
        <v>-4148.8809000000001</v>
      </c>
      <c r="J33" s="355">
        <v>28188.0517</v>
      </c>
      <c r="K33" s="129"/>
      <c r="L33" s="158"/>
      <c r="M33" s="158"/>
    </row>
    <row r="34" spans="1:13" ht="14.1" customHeight="1" thickBot="1" x14ac:dyDescent="0.3">
      <c r="A34" s="22"/>
      <c r="B34" s="131"/>
      <c r="C34" s="356" t="s">
        <v>67</v>
      </c>
      <c r="D34" s="331">
        <v>2100</v>
      </c>
      <c r="E34" s="357">
        <v>2100</v>
      </c>
      <c r="F34" s="357"/>
      <c r="G34" s="357"/>
      <c r="H34" s="357"/>
      <c r="I34" s="357">
        <f>E34-G34</f>
        <v>2100</v>
      </c>
      <c r="J34" s="358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41">
        <v>4000</v>
      </c>
      <c r="E35" s="359">
        <v>4000</v>
      </c>
      <c r="F35" s="359">
        <v>336.05099999999999</v>
      </c>
      <c r="G35" s="359">
        <v>2348.8337499999998</v>
      </c>
      <c r="H35" s="359"/>
      <c r="I35" s="359">
        <f>E35-G35</f>
        <v>1651.1662500000002</v>
      </c>
      <c r="J35" s="360">
        <v>2762.1556500000002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32">
        <v>687</v>
      </c>
      <c r="E36" s="333">
        <v>687</v>
      </c>
      <c r="F36" s="333">
        <v>7.4999999999999997E-3</v>
      </c>
      <c r="G36" s="333">
        <v>391.13060000000002</v>
      </c>
      <c r="H36" s="333"/>
      <c r="I36" s="359">
        <f>E36-G36</f>
        <v>295.86939999999998</v>
      </c>
      <c r="J36" s="340">
        <v>363.20609999999999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32">
        <v>3000</v>
      </c>
      <c r="E37" s="333">
        <v>3000</v>
      </c>
      <c r="F37" s="333">
        <v>606</v>
      </c>
      <c r="G37" s="333">
        <v>2816</v>
      </c>
      <c r="H37" s="409"/>
      <c r="I37" s="359">
        <f>E37-G37</f>
        <v>184</v>
      </c>
      <c r="J37" s="340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32">
        <v>7000</v>
      </c>
      <c r="E38" s="333">
        <v>7000</v>
      </c>
      <c r="F38" s="333">
        <v>41.478000000000002</v>
      </c>
      <c r="G38" s="333">
        <v>7000</v>
      </c>
      <c r="H38" s="333"/>
      <c r="I38" s="359">
        <f t="shared" ref="I38:I39" si="1">D38-G38</f>
        <v>0</v>
      </c>
      <c r="J38" s="340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32"/>
      <c r="E39" s="333"/>
      <c r="F39" s="333"/>
      <c r="G39" s="333"/>
      <c r="H39" s="333"/>
      <c r="I39" s="359">
        <f t="shared" si="1"/>
        <v>0</v>
      </c>
      <c r="J39" s="340"/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34">
        <f>D21+D24+D35+D36+D37+D38+D39</f>
        <v>412011</v>
      </c>
      <c r="E40" s="335">
        <f>E21+E24+E35+E36+E37+E38+E39</f>
        <v>414526</v>
      </c>
      <c r="F40" s="199">
        <f>F21+F24+F35+F36+F37+F38+F39</f>
        <v>10201.465999999999</v>
      </c>
      <c r="G40" s="199">
        <f>G21+G24+G35+G36+G37+G38+G39</f>
        <v>254863.20799999996</v>
      </c>
      <c r="H40" s="199">
        <f>H26+H27+H28+H29+H33</f>
        <v>0</v>
      </c>
      <c r="I40" s="199">
        <f>I21+I24+I35+I36+I37+I38+I39</f>
        <v>159662.79200000002</v>
      </c>
      <c r="J40" s="211">
        <f>J21+J24+J35+J36+J37+J38+J39</f>
        <v>260044.3205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3" t="s">
        <v>1</v>
      </c>
      <c r="C47" s="424"/>
      <c r="D47" s="424"/>
      <c r="E47" s="424"/>
      <c r="F47" s="424"/>
      <c r="G47" s="424"/>
      <c r="H47" s="424"/>
      <c r="I47" s="424"/>
      <c r="J47" s="424"/>
      <c r="K47" s="425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0" t="s">
        <v>2</v>
      </c>
      <c r="D49" s="411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0" t="s">
        <v>8</v>
      </c>
      <c r="C55" s="421"/>
      <c r="D55" s="421"/>
      <c r="E55" s="421"/>
      <c r="F55" s="421"/>
      <c r="G55" s="421"/>
      <c r="H55" s="421"/>
      <c r="I55" s="421"/>
      <c r="J55" s="421"/>
      <c r="K55" s="422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17</v>
      </c>
      <c r="F56" s="196" t="str">
        <f>G20</f>
        <v>LANDET KVANTUM T.O.M UKE 17</v>
      </c>
      <c r="G56" s="196" t="str">
        <f>I20</f>
        <v>RESTKVOTER</v>
      </c>
      <c r="H56" s="197" t="str">
        <f>J20</f>
        <v>LANDET KVANTUM T.O.M. UKE 17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149" t="s">
        <v>35</v>
      </c>
      <c r="D57" s="430"/>
      <c r="E57" s="365">
        <v>0.1258</v>
      </c>
      <c r="F57" s="365">
        <v>130.7122</v>
      </c>
      <c r="G57" s="435"/>
      <c r="H57" s="242">
        <v>123.7363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1"/>
      <c r="E58" s="366">
        <v>69.063400000000001</v>
      </c>
      <c r="F58" s="366">
        <v>385.8605</v>
      </c>
      <c r="G58" s="436"/>
      <c r="H58" s="324">
        <v>216.79140000000001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2"/>
      <c r="E59" s="367"/>
      <c r="F59" s="367">
        <v>16.125900000000001</v>
      </c>
      <c r="G59" s="437"/>
      <c r="H59" s="325">
        <v>34.981400000000001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8">
        <v>7100</v>
      </c>
      <c r="E60" s="369">
        <f>SUM(E61:E63)</f>
        <v>1.0810999999999999</v>
      </c>
      <c r="F60" s="369">
        <f>F61+F62+F63</f>
        <v>34.229200000000006</v>
      </c>
      <c r="G60" s="369">
        <f>D60-F60</f>
        <v>7065.7708000000002</v>
      </c>
      <c r="H60" s="370">
        <f>H61+H62+H63</f>
        <v>21.319600000000001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9"/>
      <c r="E61" s="235">
        <v>9.5500000000000002E-2</v>
      </c>
      <c r="F61" s="235">
        <v>7.0217000000000001</v>
      </c>
      <c r="G61" s="235"/>
      <c r="H61" s="237">
        <v>5.0963000000000003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9"/>
      <c r="E62" s="235">
        <v>0.98560000000000003</v>
      </c>
      <c r="F62" s="235">
        <v>13.296200000000001</v>
      </c>
      <c r="G62" s="235"/>
      <c r="H62" s="237">
        <v>7.1612999999999998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50"/>
      <c r="E63" s="241"/>
      <c r="F63" s="241">
        <v>13.911300000000001</v>
      </c>
      <c r="G63" s="241"/>
      <c r="H63" s="237">
        <v>9.0619999999999994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>
        <v>0.75219999999999998</v>
      </c>
      <c r="G64" s="236">
        <f>D64-F64</f>
        <v>84.247799999999998</v>
      </c>
      <c r="H64" s="238">
        <v>0.47189999999999999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3">
        <v>0.50560000000000005</v>
      </c>
      <c r="F65" s="243">
        <v>5.8921999999999999</v>
      </c>
      <c r="G65" s="243"/>
      <c r="H65" s="307">
        <v>7.5359999999999996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70.775900000000007</v>
      </c>
      <c r="F66" s="312">
        <f>F57+F58+F59+F60+F64+F65</f>
        <v>573.57219999999995</v>
      </c>
      <c r="G66" s="203">
        <f>D66-F66</f>
        <v>11651.427799999999</v>
      </c>
      <c r="H66" s="211">
        <f>H57+H58+H59+H60+H64+H65</f>
        <v>404.83659999999998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3"/>
      <c r="D67" s="433"/>
      <c r="E67" s="433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3" t="s">
        <v>1</v>
      </c>
      <c r="C72" s="424"/>
      <c r="D72" s="424"/>
      <c r="E72" s="424"/>
      <c r="F72" s="424"/>
      <c r="G72" s="424"/>
      <c r="H72" s="424"/>
      <c r="I72" s="424"/>
      <c r="J72" s="424"/>
      <c r="K72" s="425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18" t="s">
        <v>2</v>
      </c>
      <c r="D74" s="419"/>
      <c r="E74" s="418" t="s">
        <v>20</v>
      </c>
      <c r="F74" s="426"/>
      <c r="G74" s="418" t="s">
        <v>21</v>
      </c>
      <c r="H74" s="419"/>
      <c r="I74" s="158"/>
      <c r="J74" s="158"/>
      <c r="K74" s="116"/>
      <c r="L74" s="137"/>
      <c r="M74" s="137"/>
    </row>
    <row r="75" spans="2:13" ht="17.25" x14ac:dyDescent="0.25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5" x14ac:dyDescent="0.25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8" thickBot="1" x14ac:dyDescent="0.3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25">
      <c r="B79" s="257"/>
      <c r="C79" s="336" t="s">
        <v>96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25">
      <c r="B80" s="257"/>
      <c r="C80" s="434" t="s">
        <v>97</v>
      </c>
      <c r="D80" s="434"/>
      <c r="E80" s="434"/>
      <c r="F80" s="434"/>
      <c r="G80" s="434"/>
      <c r="H80" s="434"/>
      <c r="I80" s="264"/>
      <c r="J80" s="265"/>
      <c r="K80" s="262"/>
      <c r="L80" s="265"/>
      <c r="M80" s="119"/>
    </row>
    <row r="81" spans="1:13" ht="6" customHeight="1" thickBot="1" x14ac:dyDescent="0.3">
      <c r="B81" s="257"/>
      <c r="C81" s="434"/>
      <c r="D81" s="434"/>
      <c r="E81" s="434"/>
      <c r="F81" s="434"/>
      <c r="G81" s="434"/>
      <c r="H81" s="434"/>
      <c r="I81" s="265"/>
      <c r="J81" s="265"/>
      <c r="K81" s="262"/>
      <c r="L81" s="265"/>
      <c r="M81" s="119"/>
    </row>
    <row r="82" spans="1:13" ht="14.1" customHeight="1" x14ac:dyDescent="0.25">
      <c r="B82" s="427" t="s">
        <v>8</v>
      </c>
      <c r="C82" s="428"/>
      <c r="D82" s="428"/>
      <c r="E82" s="428"/>
      <c r="F82" s="428"/>
      <c r="G82" s="428"/>
      <c r="H82" s="428"/>
      <c r="I82" s="428"/>
      <c r="J82" s="428"/>
      <c r="K82" s="429"/>
      <c r="L82" s="302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17</v>
      </c>
      <c r="G84" s="196" t="str">
        <f>G20</f>
        <v>LANDET KVANTUM T.O.M UKE 17</v>
      </c>
      <c r="H84" s="196" t="str">
        <f>I20</f>
        <v>RESTKVOTER</v>
      </c>
      <c r="I84" s="197" t="str">
        <f>J20</f>
        <v>LANDET KVANTUM T.O.M. UKE 17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61" t="s">
        <v>16</v>
      </c>
      <c r="D85" s="327">
        <f>D87+D86</f>
        <v>43724</v>
      </c>
      <c r="E85" s="346">
        <f>E87+E86</f>
        <v>50301</v>
      </c>
      <c r="F85" s="346">
        <f>F87+F86</f>
        <v>265.85660000000001</v>
      </c>
      <c r="G85" s="346">
        <f>G86+G87</f>
        <v>28498.596400000002</v>
      </c>
      <c r="H85" s="346">
        <f>H86+H87</f>
        <v>21802.403599999998</v>
      </c>
      <c r="I85" s="347">
        <f>I86+I87</f>
        <v>26997.406299999999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9" t="s">
        <v>12</v>
      </c>
      <c r="D86" s="328">
        <v>42974</v>
      </c>
      <c r="E86" s="348">
        <v>49551</v>
      </c>
      <c r="F86" s="348">
        <v>265.85660000000001</v>
      </c>
      <c r="G86" s="348">
        <v>28281.955900000001</v>
      </c>
      <c r="H86" s="348">
        <f>E86-G86</f>
        <v>21269.044099999999</v>
      </c>
      <c r="I86" s="349">
        <v>26764.199799999999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62" t="s">
        <v>11</v>
      </c>
      <c r="D87" s="342">
        <v>750</v>
      </c>
      <c r="E87" s="350">
        <v>750</v>
      </c>
      <c r="F87" s="350"/>
      <c r="G87" s="350">
        <v>216.6405</v>
      </c>
      <c r="H87" s="350">
        <f>E87-G87</f>
        <v>533.35950000000003</v>
      </c>
      <c r="I87" s="351">
        <v>233.20650000000001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77425</v>
      </c>
      <c r="F88" s="346">
        <f t="shared" si="2"/>
        <v>1045.1855</v>
      </c>
      <c r="G88" s="346">
        <f t="shared" si="2"/>
        <v>23567.106799999998</v>
      </c>
      <c r="H88" s="346">
        <f>H89+H94+H95</f>
        <v>53857.893199999999</v>
      </c>
      <c r="I88" s="347">
        <f t="shared" si="2"/>
        <v>27220.135699999999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57586</v>
      </c>
      <c r="F89" s="352">
        <f t="shared" si="3"/>
        <v>656.95240000000013</v>
      </c>
      <c r="G89" s="352">
        <f t="shared" si="3"/>
        <v>15941.1312</v>
      </c>
      <c r="H89" s="352">
        <f>H90+H91+H92+H93</f>
        <v>41644.868799999997</v>
      </c>
      <c r="I89" s="353">
        <f t="shared" si="3"/>
        <v>20687.1646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4" t="s">
        <v>22</v>
      </c>
      <c r="D90" s="330">
        <f>14887+530</f>
        <v>15417</v>
      </c>
      <c r="E90" s="354">
        <v>17656</v>
      </c>
      <c r="F90" s="354">
        <v>119.0429</v>
      </c>
      <c r="G90" s="354">
        <v>2843.7944000000002</v>
      </c>
      <c r="H90" s="354">
        <f t="shared" ref="H90:H96" si="4">E90-G90</f>
        <v>14812.205599999999</v>
      </c>
      <c r="I90" s="355">
        <v>3131.2033000000001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4" t="s">
        <v>23</v>
      </c>
      <c r="D91" s="330">
        <f>13725+664</f>
        <v>14389</v>
      </c>
      <c r="E91" s="354">
        <v>16454</v>
      </c>
      <c r="F91" s="354">
        <v>206.74100000000001</v>
      </c>
      <c r="G91" s="354">
        <v>4288.0012999999999</v>
      </c>
      <c r="H91" s="354">
        <f t="shared" si="4"/>
        <v>12165.9987</v>
      </c>
      <c r="I91" s="355">
        <v>5180.3128999999999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4" t="s">
        <v>24</v>
      </c>
      <c r="D92" s="330">
        <v>15573</v>
      </c>
      <c r="E92" s="354">
        <v>17916</v>
      </c>
      <c r="F92" s="354">
        <v>208.24299999999999</v>
      </c>
      <c r="G92" s="354">
        <v>5829.0207</v>
      </c>
      <c r="H92" s="354">
        <f t="shared" si="4"/>
        <v>12086.979299999999</v>
      </c>
      <c r="I92" s="355">
        <v>5945.1692999999996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4" t="s">
        <v>25</v>
      </c>
      <c r="D93" s="330">
        <v>8605</v>
      </c>
      <c r="E93" s="354">
        <v>5560</v>
      </c>
      <c r="F93" s="354">
        <v>122.9255</v>
      </c>
      <c r="G93" s="354">
        <v>2980.3148000000001</v>
      </c>
      <c r="H93" s="354">
        <f t="shared" si="4"/>
        <v>2579.6851999999999</v>
      </c>
      <c r="I93" s="355">
        <v>6430.4790999999996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5" t="s">
        <v>32</v>
      </c>
      <c r="D94" s="329">
        <v>12841</v>
      </c>
      <c r="E94" s="352">
        <v>13273</v>
      </c>
      <c r="F94" s="352">
        <v>356.35989999999998</v>
      </c>
      <c r="G94" s="352">
        <v>6575.7557999999999</v>
      </c>
      <c r="H94" s="352">
        <f t="shared" si="4"/>
        <v>6697.2442000000001</v>
      </c>
      <c r="I94" s="353">
        <v>5087.7235000000001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6" t="s">
        <v>63</v>
      </c>
      <c r="D95" s="338">
        <v>5707</v>
      </c>
      <c r="E95" s="363">
        <v>6566</v>
      </c>
      <c r="F95" s="363">
        <v>31.873200000000001</v>
      </c>
      <c r="G95" s="363">
        <v>1050.2198000000001</v>
      </c>
      <c r="H95" s="363">
        <f t="shared" si="4"/>
        <v>5515.7802000000001</v>
      </c>
      <c r="I95" s="364">
        <v>1445.2475999999999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41">
        <v>309</v>
      </c>
      <c r="E96" s="359">
        <v>309</v>
      </c>
      <c r="F96" s="359">
        <v>9.8000000000000004E-2</v>
      </c>
      <c r="G96" s="359">
        <v>25.4739</v>
      </c>
      <c r="H96" s="359">
        <f t="shared" si="4"/>
        <v>283.52609999999999</v>
      </c>
      <c r="I96" s="360">
        <v>24.871500000000001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32">
        <v>300</v>
      </c>
      <c r="E97" s="333">
        <v>300</v>
      </c>
      <c r="F97" s="333">
        <v>1.4813000000000001</v>
      </c>
      <c r="G97" s="333">
        <v>300</v>
      </c>
      <c r="H97" s="333">
        <f t="shared" ref="H97" si="5"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7" t="s">
        <v>14</v>
      </c>
      <c r="D98" s="332"/>
      <c r="E98" s="333"/>
      <c r="F98" s="333"/>
      <c r="G98" s="333"/>
      <c r="H98" s="333">
        <f>D98-G98</f>
        <v>0</v>
      </c>
      <c r="I98" s="340"/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34">
        <f t="shared" ref="D99:I99" si="6">D85+D88+D96+D97+D98</f>
        <v>116865</v>
      </c>
      <c r="E99" s="339">
        <f t="shared" si="6"/>
        <v>128335</v>
      </c>
      <c r="F99" s="226">
        <f t="shared" si="6"/>
        <v>1312.6214</v>
      </c>
      <c r="G99" s="226">
        <f t="shared" si="6"/>
        <v>52391.177100000001</v>
      </c>
      <c r="H99" s="226">
        <f>H85+H88+H96+H97+H98</f>
        <v>75943.822899999999</v>
      </c>
      <c r="I99" s="200">
        <f t="shared" si="6"/>
        <v>54542.413500000002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3" t="s">
        <v>1</v>
      </c>
      <c r="C107" s="424"/>
      <c r="D107" s="424"/>
      <c r="E107" s="424"/>
      <c r="F107" s="424"/>
      <c r="G107" s="424"/>
      <c r="H107" s="424"/>
      <c r="I107" s="424"/>
      <c r="J107" s="424"/>
      <c r="K107" s="425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18" t="s">
        <v>2</v>
      </c>
      <c r="D109" s="419"/>
      <c r="E109" s="418" t="s">
        <v>20</v>
      </c>
      <c r="F109" s="419"/>
      <c r="G109" s="418" t="s">
        <v>21</v>
      </c>
      <c r="H109" s="419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105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0" t="s">
        <v>8</v>
      </c>
      <c r="C116" s="421"/>
      <c r="D116" s="421"/>
      <c r="E116" s="421"/>
      <c r="F116" s="421"/>
      <c r="G116" s="421"/>
      <c r="H116" s="421"/>
      <c r="I116" s="421"/>
      <c r="J116" s="421"/>
      <c r="K116" s="422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43" t="s">
        <v>83</v>
      </c>
      <c r="F118" s="189" t="str">
        <f>F20</f>
        <v>LANDET KVANTUM UKE 17</v>
      </c>
      <c r="G118" s="196" t="str">
        <f>G20</f>
        <v>LANDET KVANTUM T.O.M UKE 17</v>
      </c>
      <c r="H118" s="196" t="str">
        <f>I20</f>
        <v>RESTKVOTER</v>
      </c>
      <c r="I118" s="197" t="str">
        <f>J20</f>
        <v>LANDET KVANTUM T.O.M. UKE 17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8" t="s">
        <v>16</v>
      </c>
      <c r="D119" s="374">
        <f>D120+D121+D122</f>
        <v>48557</v>
      </c>
      <c r="E119" s="239">
        <f>E120+E121+E122</f>
        <v>49595</v>
      </c>
      <c r="F119" s="365">
        <f>F120+F121+F122</f>
        <v>14.377299999999998</v>
      </c>
      <c r="G119" s="365">
        <f>G120+G121+G122</f>
        <v>18038.2533</v>
      </c>
      <c r="H119" s="365">
        <f>D119-G119</f>
        <v>30518.7467</v>
      </c>
      <c r="I119" s="375">
        <f>I120+I121+I122</f>
        <v>13545.3426</v>
      </c>
      <c r="J119" s="158"/>
      <c r="K119" s="129"/>
      <c r="L119" s="158"/>
      <c r="M119" s="158"/>
    </row>
    <row r="120" spans="2:13" ht="14.1" customHeight="1" x14ac:dyDescent="0.25">
      <c r="B120" s="9"/>
      <c r="C120" s="269" t="s">
        <v>12</v>
      </c>
      <c r="D120" s="376">
        <v>38846</v>
      </c>
      <c r="E120" s="253">
        <v>39955</v>
      </c>
      <c r="F120" s="377">
        <v>8.4049999999999994</v>
      </c>
      <c r="G120" s="377">
        <v>14782.9486</v>
      </c>
      <c r="H120" s="377">
        <f t="shared" ref="H120:H126" si="7">E120-G120</f>
        <v>25172.0514</v>
      </c>
      <c r="I120" s="378">
        <v>9756.2322000000004</v>
      </c>
      <c r="J120" s="158"/>
      <c r="K120" s="129"/>
      <c r="L120" s="158"/>
      <c r="M120" s="158"/>
    </row>
    <row r="121" spans="2:13" ht="14.1" customHeight="1" x14ac:dyDescent="0.25">
      <c r="B121" s="9"/>
      <c r="C121" s="269" t="s">
        <v>11</v>
      </c>
      <c r="D121" s="376">
        <v>9211</v>
      </c>
      <c r="E121" s="253">
        <v>9140</v>
      </c>
      <c r="F121" s="377">
        <v>5.9722999999999997</v>
      </c>
      <c r="G121" s="377">
        <v>3255.3047000000001</v>
      </c>
      <c r="H121" s="377">
        <f t="shared" si="7"/>
        <v>5884.6952999999994</v>
      </c>
      <c r="I121" s="378">
        <v>3789.1104</v>
      </c>
      <c r="J121" s="158"/>
      <c r="K121" s="129"/>
      <c r="L121" s="158"/>
      <c r="M121" s="158"/>
    </row>
    <row r="122" spans="2:13" ht="15.75" thickBot="1" x14ac:dyDescent="0.3">
      <c r="B122" s="9"/>
      <c r="C122" s="270" t="s">
        <v>42</v>
      </c>
      <c r="D122" s="379">
        <v>500</v>
      </c>
      <c r="E122" s="254">
        <v>500</v>
      </c>
      <c r="F122" s="380"/>
      <c r="G122" s="380"/>
      <c r="H122" s="380">
        <f t="shared" si="7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71" t="s">
        <v>41</v>
      </c>
      <c r="D123" s="382">
        <v>32809</v>
      </c>
      <c r="E123" s="304">
        <v>31815</v>
      </c>
      <c r="F123" s="309">
        <v>801.68299999999999</v>
      </c>
      <c r="G123" s="309">
        <v>2002.9893999999999</v>
      </c>
      <c r="H123" s="308">
        <f t="shared" si="7"/>
        <v>29812.010600000001</v>
      </c>
      <c r="I123" s="310">
        <v>7111.0276000000003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2" t="s">
        <v>17</v>
      </c>
      <c r="D124" s="383">
        <f>D125+D130+D133</f>
        <v>50702</v>
      </c>
      <c r="E124" s="371">
        <f>E125+E130+E133</f>
        <v>51428</v>
      </c>
      <c r="F124" s="384">
        <f>F125+F130+F133</f>
        <v>1004.2537000000001</v>
      </c>
      <c r="G124" s="384">
        <f>G133+G130+G125</f>
        <v>22422.388400000003</v>
      </c>
      <c r="H124" s="384">
        <f t="shared" si="7"/>
        <v>29005.611599999997</v>
      </c>
      <c r="I124" s="385">
        <f>I125+I130+I133</f>
        <v>31419.377599999996</v>
      </c>
      <c r="J124" s="119"/>
      <c r="K124" s="129"/>
      <c r="L124" s="158"/>
      <c r="M124" s="158"/>
    </row>
    <row r="125" spans="2:13" ht="15.75" customHeight="1" x14ac:dyDescent="0.25">
      <c r="B125" s="2"/>
      <c r="C125" s="273" t="s">
        <v>64</v>
      </c>
      <c r="D125" s="386">
        <f>D126+D127+D128+D129</f>
        <v>38234</v>
      </c>
      <c r="E125" s="372">
        <f>E126+E127+E128+E129</f>
        <v>38250</v>
      </c>
      <c r="F125" s="387">
        <f>F126+F127+F128+F129</f>
        <v>912.85850000000005</v>
      </c>
      <c r="G125" s="387">
        <f>G126+G127+G129+G128</f>
        <v>16671.630400000002</v>
      </c>
      <c r="H125" s="387">
        <f t="shared" si="7"/>
        <v>21578.369599999998</v>
      </c>
      <c r="I125" s="388">
        <f>I126+I127+I128+I129</f>
        <v>24888.944499999998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4" t="s">
        <v>22</v>
      </c>
      <c r="D126" s="389">
        <v>10943</v>
      </c>
      <c r="E126" s="249">
        <v>12070</v>
      </c>
      <c r="F126" s="390">
        <v>60.72</v>
      </c>
      <c r="G126" s="390">
        <v>2789.2858000000001</v>
      </c>
      <c r="H126" s="390">
        <f t="shared" si="7"/>
        <v>9280.7142000000003</v>
      </c>
      <c r="I126" s="391">
        <v>3317.7483000000002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4" t="s">
        <v>23</v>
      </c>
      <c r="D127" s="389">
        <v>10198</v>
      </c>
      <c r="E127" s="249">
        <v>10860</v>
      </c>
      <c r="F127" s="390">
        <v>115.1938</v>
      </c>
      <c r="G127" s="390">
        <v>4527.2179999999998</v>
      </c>
      <c r="H127" s="390">
        <f>E127-G127</f>
        <v>6332.7820000000002</v>
      </c>
      <c r="I127" s="391">
        <v>6856.8216000000002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4" t="s">
        <v>24</v>
      </c>
      <c r="D128" s="389">
        <v>9687</v>
      </c>
      <c r="E128" s="249">
        <v>9306</v>
      </c>
      <c r="F128" s="390">
        <v>226.17349999999999</v>
      </c>
      <c r="G128" s="390">
        <v>4612.7876999999999</v>
      </c>
      <c r="H128" s="390">
        <f t="shared" ref="H128:H134" si="8">E128-G128</f>
        <v>4693.2123000000001</v>
      </c>
      <c r="I128" s="391">
        <v>7529.1660000000002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4" t="s">
        <v>25</v>
      </c>
      <c r="D129" s="389">
        <v>7406</v>
      </c>
      <c r="E129" s="249">
        <v>6014</v>
      </c>
      <c r="F129" s="390">
        <v>510.77120000000002</v>
      </c>
      <c r="G129" s="390">
        <v>4742.3388999999997</v>
      </c>
      <c r="H129" s="390">
        <f t="shared" si="8"/>
        <v>1271.6611000000003</v>
      </c>
      <c r="I129" s="391">
        <v>7185.2085999999999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5" t="s">
        <v>18</v>
      </c>
      <c r="D130" s="392">
        <f>D131+D132</f>
        <v>5486</v>
      </c>
      <c r="E130" s="240">
        <f>E131+E132</f>
        <v>6070</v>
      </c>
      <c r="F130" s="393">
        <v>4.7454000000000001</v>
      </c>
      <c r="G130" s="393">
        <v>3617.0942</v>
      </c>
      <c r="H130" s="393">
        <f t="shared" si="8"/>
        <v>2452.9058</v>
      </c>
      <c r="I130" s="394">
        <v>3723.4249</v>
      </c>
      <c r="J130" s="39"/>
      <c r="K130" s="129"/>
      <c r="L130" s="158"/>
      <c r="M130" s="158"/>
    </row>
    <row r="131" spans="2:13" ht="14.1" customHeight="1" x14ac:dyDescent="0.25">
      <c r="B131" s="9"/>
      <c r="C131" s="274" t="s">
        <v>43</v>
      </c>
      <c r="D131" s="389">
        <v>4986</v>
      </c>
      <c r="E131" s="305">
        <v>5570</v>
      </c>
      <c r="F131" s="395">
        <v>4.7454000000000001</v>
      </c>
      <c r="G131" s="395">
        <v>3615.2150000000001</v>
      </c>
      <c r="H131" s="395">
        <f t="shared" si="8"/>
        <v>1954.7849999999999</v>
      </c>
      <c r="I131" s="396">
        <v>3689.1914999999999</v>
      </c>
      <c r="J131" s="119"/>
      <c r="K131" s="129"/>
      <c r="L131" s="158"/>
      <c r="M131" s="158"/>
    </row>
    <row r="132" spans="2:13" ht="14.1" customHeight="1" x14ac:dyDescent="0.25">
      <c r="B132" s="20"/>
      <c r="C132" s="274" t="s">
        <v>44</v>
      </c>
      <c r="D132" s="389">
        <v>500</v>
      </c>
      <c r="E132" s="305">
        <v>500</v>
      </c>
      <c r="F132" s="395">
        <f>F130-F131</f>
        <v>0</v>
      </c>
      <c r="G132" s="395">
        <f>G130-G131</f>
        <v>1.8791999999998552</v>
      </c>
      <c r="H132" s="395">
        <f t="shared" si="8"/>
        <v>498.12080000000014</v>
      </c>
      <c r="I132" s="396">
        <f>I130-I131</f>
        <v>34.233400000000074</v>
      </c>
      <c r="J132" s="39"/>
      <c r="K132" s="129"/>
      <c r="L132" s="158"/>
      <c r="M132" s="158"/>
    </row>
    <row r="133" spans="2:13" ht="15.75" thickBot="1" x14ac:dyDescent="0.3">
      <c r="B133" s="9"/>
      <c r="C133" s="276" t="s">
        <v>63</v>
      </c>
      <c r="D133" s="397">
        <v>6982</v>
      </c>
      <c r="E133" s="266">
        <v>7108</v>
      </c>
      <c r="F133" s="398">
        <v>86.649799999999999</v>
      </c>
      <c r="G133" s="398">
        <v>2133.6637999999998</v>
      </c>
      <c r="H133" s="398">
        <f t="shared" si="8"/>
        <v>4974.3361999999997</v>
      </c>
      <c r="I133" s="399">
        <v>2807.0082000000002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7" t="s">
        <v>13</v>
      </c>
      <c r="D134" s="231">
        <v>132</v>
      </c>
      <c r="E134" s="373">
        <v>132</v>
      </c>
      <c r="F134" s="373"/>
      <c r="G134" s="373">
        <v>5.1044999999999998</v>
      </c>
      <c r="H134" s="373">
        <f t="shared" si="8"/>
        <v>126.8955</v>
      </c>
      <c r="I134" s="400">
        <v>5.2343999999999999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2" t="s">
        <v>71</v>
      </c>
      <c r="D135" s="401">
        <v>2000</v>
      </c>
      <c r="E135" s="306">
        <v>2000</v>
      </c>
      <c r="F135" s="309">
        <v>9.8905999999999992</v>
      </c>
      <c r="G135" s="309">
        <v>2000</v>
      </c>
      <c r="H135" s="309">
        <f t="shared" ref="H135" si="9">E135-G135</f>
        <v>0</v>
      </c>
      <c r="I135" s="311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2" t="s">
        <v>45</v>
      </c>
      <c r="D136" s="402">
        <v>250</v>
      </c>
      <c r="E136" s="231">
        <v>250</v>
      </c>
      <c r="F136" s="236"/>
      <c r="G136" s="236">
        <v>70.180000000000007</v>
      </c>
      <c r="H136" s="236">
        <f>E136-G136</f>
        <v>179.82</v>
      </c>
      <c r="I136" s="238"/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403"/>
      <c r="E137" s="229"/>
      <c r="F137" s="243"/>
      <c r="G137" s="243">
        <v>68</v>
      </c>
      <c r="H137" s="243">
        <f>E137-G137</f>
        <v>-68</v>
      </c>
      <c r="I137" s="307">
        <v>12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404">
        <f>D119+D123+D124+D134+D135+D136</f>
        <v>134450</v>
      </c>
      <c r="E138" s="188">
        <f>E119+E123+E124+E134+E135+E136</f>
        <v>135220</v>
      </c>
      <c r="F138" s="203">
        <f>F119+F123+F124+F134+F135+F136+F137</f>
        <v>1830.2046</v>
      </c>
      <c r="G138" s="203">
        <f>G119+G123+G124+G134+G135+G136+G137</f>
        <v>44606.9156</v>
      </c>
      <c r="H138" s="203">
        <f>E138-G138</f>
        <v>90613.084399999992</v>
      </c>
      <c r="I138" s="211">
        <f>I119+I123+I124+I134+I135+I136+I137</f>
        <v>54092.982199999999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0" t="s">
        <v>2</v>
      </c>
      <c r="D148" s="411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6" t="s">
        <v>100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6" t="s">
        <v>101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17</v>
      </c>
      <c r="F157" s="70" t="str">
        <f>G20</f>
        <v>LANDET KVANTUM T.O.M UKE 17</v>
      </c>
      <c r="G157" s="70" t="str">
        <f>I20</f>
        <v>RESTKVOTER</v>
      </c>
      <c r="H157" s="93" t="str">
        <f>J20</f>
        <v>LANDET KVANTUM T.O.M. UKE 17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0.13500000000000001</v>
      </c>
      <c r="F158" s="185">
        <v>658.00350000000003</v>
      </c>
      <c r="G158" s="185">
        <f>D158-F158</f>
        <v>16818.996500000001</v>
      </c>
      <c r="H158" s="223">
        <v>732.23379999999997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1.992</v>
      </c>
      <c r="G159" s="185">
        <f>D159-F159</f>
        <v>98.007999999999996</v>
      </c>
      <c r="H159" s="223">
        <v>2.9260000000000002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0.13500000000000001</v>
      </c>
      <c r="F161" s="187">
        <f>SUM(F158:F160)</f>
        <v>659.99549999999999</v>
      </c>
      <c r="G161" s="187">
        <f>D161-F161</f>
        <v>16940.004499999999</v>
      </c>
      <c r="H161" s="210">
        <f>SUM(H158:H160)</f>
        <v>735.15980000000002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5" t="s">
        <v>1</v>
      </c>
      <c r="C164" s="416"/>
      <c r="D164" s="416"/>
      <c r="E164" s="416"/>
      <c r="F164" s="416"/>
      <c r="G164" s="416"/>
      <c r="H164" s="416"/>
      <c r="I164" s="416"/>
      <c r="J164" s="416"/>
      <c r="K164" s="417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0" t="s">
        <v>2</v>
      </c>
      <c r="D166" s="411"/>
      <c r="E166" s="410" t="s">
        <v>56</v>
      </c>
      <c r="F166" s="411"/>
      <c r="G166" s="410" t="s">
        <v>57</v>
      </c>
      <c r="H166" s="411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2" t="s">
        <v>8</v>
      </c>
      <c r="C175" s="413"/>
      <c r="D175" s="413"/>
      <c r="E175" s="413"/>
      <c r="F175" s="413"/>
      <c r="G175" s="413"/>
      <c r="H175" s="413"/>
      <c r="I175" s="413"/>
      <c r="J175" s="413"/>
      <c r="K175" s="414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43" t="s">
        <v>83</v>
      </c>
      <c r="F177" s="227" t="str">
        <f>F20</f>
        <v>LANDET KVANTUM UKE 17</v>
      </c>
      <c r="G177" s="70" t="str">
        <f>G20</f>
        <v>LANDET KVANTUM T.O.M UKE 17</v>
      </c>
      <c r="H177" s="70" t="str">
        <f>I20</f>
        <v>RESTKVOTER</v>
      </c>
      <c r="I177" s="93" t="str">
        <f>J20</f>
        <v>LANDET KVANTUM T.O.M. UKE 17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I178" si="10">D179+D180+D181+D182</f>
        <v>38009</v>
      </c>
      <c r="E178" s="316">
        <f>E179+E180+E181+E182</f>
        <v>39880</v>
      </c>
      <c r="F178" s="316">
        <f t="shared" si="10"/>
        <v>420.4889</v>
      </c>
      <c r="G178" s="316">
        <f t="shared" si="10"/>
        <v>17213.103899999998</v>
      </c>
      <c r="H178" s="316">
        <f t="shared" si="10"/>
        <v>22666.896099999998</v>
      </c>
      <c r="I178" s="321">
        <f t="shared" si="10"/>
        <v>13994.524000000001</v>
      </c>
      <c r="J178" s="81"/>
      <c r="K178" s="58"/>
      <c r="L178" s="194"/>
      <c r="M178" s="194"/>
    </row>
    <row r="179" spans="1:13" ht="14.1" customHeight="1" x14ac:dyDescent="0.25">
      <c r="B179" s="50"/>
      <c r="C179" s="303" t="s">
        <v>12</v>
      </c>
      <c r="D179" s="297">
        <v>24096</v>
      </c>
      <c r="E179" s="314">
        <v>25535</v>
      </c>
      <c r="F179" s="314">
        <v>248.77</v>
      </c>
      <c r="G179" s="314">
        <v>14805.4226</v>
      </c>
      <c r="H179" s="314">
        <f>E179-G179</f>
        <v>10729.5774</v>
      </c>
      <c r="I179" s="319">
        <v>10850.3436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7">
        <v>6272</v>
      </c>
      <c r="E180" s="314">
        <v>6646</v>
      </c>
      <c r="F180" s="314">
        <v>160.66909999999999</v>
      </c>
      <c r="G180" s="314">
        <v>1479.1208999999999</v>
      </c>
      <c r="H180" s="314">
        <f t="shared" ref="H180:H182" si="11">E180-G180</f>
        <v>5166.8791000000001</v>
      </c>
      <c r="I180" s="319">
        <v>1183.7292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7">
        <v>1758</v>
      </c>
      <c r="E181" s="314">
        <v>1794</v>
      </c>
      <c r="F181" s="314">
        <v>5.1277999999999997</v>
      </c>
      <c r="G181" s="314">
        <v>723.6952</v>
      </c>
      <c r="H181" s="314">
        <f t="shared" si="11"/>
        <v>1070.3047999999999</v>
      </c>
      <c r="I181" s="319">
        <v>1695.0678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7">
        <v>5883</v>
      </c>
      <c r="E182" s="314">
        <v>5905</v>
      </c>
      <c r="F182" s="314">
        <v>5.9219999999999997</v>
      </c>
      <c r="G182" s="314">
        <v>204.86519999999999</v>
      </c>
      <c r="H182" s="314">
        <f t="shared" si="11"/>
        <v>5700.1347999999998</v>
      </c>
      <c r="I182" s="319">
        <v>265.38339999999999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5">
        <v>5500</v>
      </c>
      <c r="F183" s="315">
        <v>332.64100000000002</v>
      </c>
      <c r="G183" s="315">
        <v>923.40899999999999</v>
      </c>
      <c r="H183" s="315">
        <f>E183-G183</f>
        <v>4576.5910000000003</v>
      </c>
      <c r="I183" s="320">
        <v>805.22249999999997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6">
        <v>8000</v>
      </c>
      <c r="F184" s="316">
        <f>F185+F186</f>
        <v>17.3551</v>
      </c>
      <c r="G184" s="316">
        <f>G185+G186</f>
        <v>2698.5664000000002</v>
      </c>
      <c r="H184" s="316">
        <f>E184-G184</f>
        <v>5301.4336000000003</v>
      </c>
      <c r="I184" s="321">
        <f>I185+I186</f>
        <v>1471.896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7"/>
      <c r="E185" s="314"/>
      <c r="F185" s="314"/>
      <c r="G185" s="314">
        <v>1335.623</v>
      </c>
      <c r="H185" s="314"/>
      <c r="I185" s="319">
        <v>834.4778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7"/>
      <c r="F186" s="317">
        <v>17.3551</v>
      </c>
      <c r="G186" s="317">
        <v>1362.9434000000001</v>
      </c>
      <c r="H186" s="317"/>
      <c r="I186" s="322">
        <v>637.41819999999996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8">
        <v>10</v>
      </c>
      <c r="E187" s="318">
        <v>10</v>
      </c>
      <c r="F187" s="318"/>
      <c r="G187" s="318">
        <v>7.0448000000000004</v>
      </c>
      <c r="H187" s="318">
        <f>E187-G187</f>
        <v>2.9551999999999996</v>
      </c>
      <c r="I187" s="323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5"/>
      <c r="F188" s="315">
        <v>1</v>
      </c>
      <c r="G188" s="315">
        <v>9</v>
      </c>
      <c r="H188" s="315">
        <f>D188-G188</f>
        <v>-9</v>
      </c>
      <c r="I188" s="320">
        <v>24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771.48500000000001</v>
      </c>
      <c r="G189" s="203">
        <f>G178+G183+G184+G187+G188</f>
        <v>20851.124099999997</v>
      </c>
      <c r="H189" s="203">
        <f>H178+H183+H184+H187+H188</f>
        <v>32538.875899999999</v>
      </c>
      <c r="I189" s="200">
        <f>I178+I183+I184+I187+I188</f>
        <v>16295.642500000002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406"/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5" t="s">
        <v>1</v>
      </c>
      <c r="C194" s="416"/>
      <c r="D194" s="416"/>
      <c r="E194" s="416"/>
      <c r="F194" s="416"/>
      <c r="G194" s="416"/>
      <c r="H194" s="416"/>
      <c r="I194" s="416"/>
      <c r="J194" s="416"/>
      <c r="K194" s="417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0" t="s">
        <v>2</v>
      </c>
      <c r="D196" s="411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8" t="s">
        <v>103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2" t="s">
        <v>8</v>
      </c>
      <c r="C204" s="413"/>
      <c r="D204" s="413"/>
      <c r="E204" s="413"/>
      <c r="F204" s="413"/>
      <c r="G204" s="413"/>
      <c r="H204" s="413"/>
      <c r="I204" s="413"/>
      <c r="J204" s="413"/>
      <c r="K204" s="414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17</v>
      </c>
      <c r="F206" s="70" t="str">
        <f>G20</f>
        <v>LANDET KVANTUM T.O.M UKE 17</v>
      </c>
      <c r="G206" s="70" t="str">
        <f>I20</f>
        <v>RESTKVOTER</v>
      </c>
      <c r="H206" s="93" t="str">
        <f>J20</f>
        <v>LANDET KVANTUM T.O.M. UKE 17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5.1074999999999999</v>
      </c>
      <c r="F207" s="185">
        <v>332.67630000000003</v>
      </c>
      <c r="G207" s="185"/>
      <c r="H207" s="223">
        <v>604.08349999999996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2.1331000000000002</v>
      </c>
      <c r="F208" s="185">
        <v>1134.1724999999999</v>
      </c>
      <c r="G208" s="185"/>
      <c r="H208" s="223">
        <v>834.21100000000001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3.5941000000000001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1.1868000000000001</v>
      </c>
      <c r="G210" s="186"/>
      <c r="H210" s="224">
        <v>0.3639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7.2406000000000006</v>
      </c>
      <c r="F211" s="187">
        <f>SUM(F207:F210)</f>
        <v>1471.6297</v>
      </c>
      <c r="G211" s="187">
        <f>D211-F211</f>
        <v>4813.3703000000005</v>
      </c>
      <c r="H211" s="210">
        <f>H207+H208+H209+H210</f>
        <v>1438.6584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17
&amp;"-,Normal"&amp;11(iht. motatte landings- og sluttsedler fra fiskesalgslagene; alle tallstørrelser i hele tonn)&amp;R02.05.2017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UKE_17_2017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2017-04-04T06:09:38Z</cp:lastPrinted>
  <dcterms:created xsi:type="dcterms:W3CDTF">2011-07-06T12:13:20Z</dcterms:created>
  <dcterms:modified xsi:type="dcterms:W3CDTF">2017-05-02T09:06:09Z</dcterms:modified>
</cp:coreProperties>
</file>