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23040" windowHeight="10845" tabRatio="413"/>
  </bookViews>
  <sheets>
    <sheet name="UKE_27_2018" sheetId="1" r:id="rId1"/>
  </sheets>
  <definedNames>
    <definedName name="Z_14D440E4_F18A_4F78_9989_38C1B133222D_.wvu.Cols" localSheetId="0" hidden="1">UKE_27_2018!#REF!</definedName>
    <definedName name="Z_14D440E4_F18A_4F78_9989_38C1B133222D_.wvu.PrintArea" localSheetId="0" hidden="1">UKE_27_2018!$B$1:$M$244</definedName>
    <definedName name="Z_14D440E4_F18A_4F78_9989_38C1B133222D_.wvu.Rows" localSheetId="0" hidden="1">UKE_27_2018!$356:$1048576,UKE_27_2018!$245:$355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7" i="1" l="1"/>
  <c r="G34" i="1" l="1"/>
  <c r="F34" i="1" s="1"/>
  <c r="G33" i="1"/>
  <c r="G179" i="1" l="1"/>
  <c r="F179" i="1"/>
  <c r="F237" i="1"/>
  <c r="F32" i="1" l="1"/>
  <c r="G126" i="1" l="1"/>
  <c r="G125" i="1" s="1"/>
  <c r="G133" i="1"/>
  <c r="H138" i="1" l="1"/>
  <c r="F25" i="1"/>
  <c r="G25" i="1"/>
  <c r="G32" i="1"/>
  <c r="J32" i="1"/>
  <c r="G30" i="1"/>
  <c r="F30" i="1" s="1"/>
  <c r="F231" i="1" l="1"/>
  <c r="F234" i="1"/>
  <c r="F241" i="1" l="1"/>
  <c r="E241" i="1"/>
  <c r="D241" i="1"/>
  <c r="H240" i="1"/>
  <c r="I237" i="1"/>
  <c r="G237" i="1"/>
  <c r="H237" i="1" s="1"/>
  <c r="I234" i="1"/>
  <c r="G234" i="1"/>
  <c r="I231" i="1"/>
  <c r="G231" i="1"/>
  <c r="H234" i="1" l="1"/>
  <c r="G241" i="1"/>
  <c r="I241" i="1"/>
  <c r="H231" i="1"/>
  <c r="H241" i="1" l="1"/>
  <c r="H80" i="1"/>
  <c r="F80" i="1"/>
  <c r="D80" i="1"/>
  <c r="I41" i="1" l="1"/>
  <c r="I40" i="1"/>
  <c r="I39" i="1"/>
  <c r="I38" i="1"/>
  <c r="I37" i="1"/>
  <c r="I36" i="1"/>
  <c r="I35" i="1"/>
  <c r="I33" i="1"/>
  <c r="E32" i="1"/>
  <c r="E24" i="1" s="1"/>
  <c r="D32" i="1"/>
  <c r="I31" i="1"/>
  <c r="I29" i="1"/>
  <c r="I28" i="1"/>
  <c r="I27" i="1"/>
  <c r="I26" i="1"/>
  <c r="J25" i="1"/>
  <c r="G24" i="1"/>
  <c r="E25" i="1"/>
  <c r="D25" i="1"/>
  <c r="I23" i="1"/>
  <c r="I22" i="1"/>
  <c r="J21" i="1"/>
  <c r="G21" i="1"/>
  <c r="F21" i="1"/>
  <c r="E21" i="1"/>
  <c r="D21" i="1"/>
  <c r="H14" i="1"/>
  <c r="F14" i="1"/>
  <c r="D14" i="1"/>
  <c r="I34" i="1" l="1"/>
  <c r="I32" i="1" s="1"/>
  <c r="G42" i="1"/>
  <c r="I30" i="1"/>
  <c r="I25" i="1" s="1"/>
  <c r="J24" i="1"/>
  <c r="D24" i="1"/>
  <c r="D42" i="1" s="1"/>
  <c r="F24" i="1"/>
  <c r="F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H139" i="1" l="1"/>
  <c r="I185" i="1"/>
  <c r="F126" i="1" l="1"/>
  <c r="F125" i="1" s="1"/>
  <c r="H62" i="1" l="1"/>
  <c r="I120" i="1" l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H133" i="1"/>
  <c r="D212" i="1" l="1"/>
  <c r="F162" i="1" l="1"/>
  <c r="E162" i="1"/>
  <c r="D162" i="1"/>
  <c r="G161" i="1"/>
  <c r="G160" i="1"/>
  <c r="G159" i="1"/>
  <c r="D131" i="1"/>
  <c r="D126" i="1"/>
  <c r="G120" i="1"/>
  <c r="G139" i="1" s="1"/>
  <c r="F120" i="1"/>
  <c r="F139" i="1" s="1"/>
  <c r="D120" i="1"/>
  <c r="G66" i="1"/>
  <c r="F62" i="1"/>
  <c r="F68" i="1" s="1"/>
  <c r="G68" i="1" s="1"/>
  <c r="E62" i="1"/>
  <c r="E68" i="1" s="1"/>
  <c r="D55" i="1"/>
  <c r="D139" i="1" l="1"/>
  <c r="D125" i="1"/>
  <c r="G162" i="1"/>
  <c r="G62" i="1"/>
  <c r="I91" i="1" l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I230" i="1" s="1"/>
  <c r="G207" i="1"/>
  <c r="F207" i="1"/>
  <c r="G230" i="1" s="1"/>
  <c r="E207" i="1"/>
  <c r="F230" i="1" s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<sst xmlns="http://schemas.openxmlformats.org/spreadsheetml/2006/main" count="255" uniqueCount="128">
  <si>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</si>
  <si>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</si>
  <si>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</si>
  <si>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</si>
  <si>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</si>
  <si>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</si>
  <si>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</si>
  <si>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</si>
  <si>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</si>
  <si>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</si>
  <si>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</si>
  <si>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</si>
  <si>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</si>
  <si>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</si>
  <si>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</si>
  <si>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</si>
  <si>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</si>
  <si>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</si>
  <si>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</si>
  <si>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</si>
  <si>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</si>
  <si>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</si>
  <si>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</si>
  <si>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</si>
  <si>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</si>
  <si>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</si>
  <si>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</si>
  <si>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</si>
  <si>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</si>
  <si>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</si>
  <si>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</si>
  <si>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</si>
  <si>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</si>
  <si>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</si>
  <si>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</si>
  <si>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</si>
  <si>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</si>
  <si>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</si>
  <si>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</si>
  <si>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</si>
  <si>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</si>
  <si>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</si>
  <si>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</si>
  <si>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</si>
  <si>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</si>
  <si>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</si>
  <si>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</si>
  <si>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</si>
  <si>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</si>
  <si>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</si>
  <si>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</si>
  <si>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</si>
  <si>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</si>
  <si>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</si>
  <si>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</si>
  <si>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</si>
  <si>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</si>
  <si>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</si>
  <si>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</si>
  <si>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</si>
  <si>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</si>
  <si>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</si>
  <si>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</si>
  <si>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</si>
  <si>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</si>
  <si>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</si>
  <si>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</si>
  <si>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</si>
  <si>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</si>
  <si>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</si>
  <si>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</si>
  <si>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</si>
  <si>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</si>
  <si>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</si>
  <si>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</si>
  <si>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</si>
  <si>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</si>
  <si>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</si>
  <si>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</si>
  <si>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</si>
  <si>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</si>
  <si>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</si>
  <si>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</si>
  <si>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</si>
  <si>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</si>
  <si>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</si>
  <si>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</si>
  <si>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</si>
  <si>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</si>
  <si>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</si>
  <si>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</si>
  <si>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</si>
  <si>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</si>
  <si>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</si>
  <si>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</si>
  <si>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</si>
  <si>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</si>
  <si>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</si>
  <si>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</si>
  <si>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</si>
  <si>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</si>
  <si>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</si>
  <si>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</si>
  <si>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</si>
  <si>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</si>
  <si>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</si>
  <si>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</si>
  <si>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</si>
  <si>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</si>
  <si>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</si>
  <si>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</si>
  <si>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</si>
  <si>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</si>
  <si>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</si>
  <si>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</si>
  <si>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</si>
  <si>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</si>
  <si>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</si>
  <si>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</si>
  <si>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</si>
  <si>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</si>
  <si>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</si>
  <si>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t>LANDET KVANTUM UKE 27</t>
  </si>
  <si>
    <t>LANDET KVANTUM T.O.M UKE 27</t>
  </si>
  <si>
    <t>LANDET KVANTUM T.O.M. UKE 27 2017</t>
  </si>
  <si>
    <r>
      <t xml:space="preserve">3 </t>
    </r>
    <r>
      <rPr>
        <sz val="9"/>
        <color theme="1"/>
        <rFont val="Calibri"/>
        <family val="2"/>
      </rPr>
      <t>Registrert rekreasjonsfiske utgjør 1 427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</si>
  <si>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48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</si>
  <si>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228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</si>
</sst>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1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5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5" fillId="0" borderId="87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0" xfId="0" applyNumberFormat="1" applyFont="1" applyFill="1" applyBorder="1" applyAlignment="1">
      <alignment vertical="center"/>
    </xf>
    <xf numFmtId="3" fontId="0" fillId="0" borderId="91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8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7" xfId="1" applyNumberFormat="1" applyFont="1" applyFill="1" applyBorder="1" applyAlignment="1">
      <alignment vertical="center"/>
    </xf>
    <xf numFmtId="3" fontId="22" fillId="0" borderId="69" xfId="1" applyNumberFormat="1" applyFont="1" applyFill="1" applyBorder="1" applyAlignment="1">
      <alignment vertical="center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9" xfId="1" applyNumberFormat="1" applyFont="1" applyFill="1" applyBorder="1" applyAlignment="1">
      <alignment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3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3" fontId="11" fillId="0" borderId="62" xfId="0" applyNumberFormat="1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9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center" vertical="center"/>
    </xf>
    <xf numFmtId="3" fontId="22" fillId="0" borderId="59" xfId="1" applyNumberFormat="1" applyFont="1" applyFill="1" applyBorder="1" applyAlignment="1">
      <alignment horizontal="center" vertical="center"/>
    </xf>
    <xf numFmtId="3" fontId="22" fillId="0" borderId="60" xfId="1" applyNumberFormat="1" applyFont="1" applyFill="1" applyBorder="1" applyAlignment="1">
      <alignment horizontal="center" vertical="center"/>
    </xf>
    <xf numFmtId="3" fontId="22" fillId="0" borderId="33" xfId="1" applyNumberFormat="1" applyFont="1" applyFill="1" applyBorder="1" applyAlignment="1">
      <alignment horizontal="center" vertical="center"/>
    </xf>
    <xf numFmtId="3" fontId="22" fillId="0" borderId="92" xfId="1" applyNumberFormat="1" applyFont="1" applyFill="1" applyBorder="1" applyAlignment="1">
      <alignment horizontal="center" vertical="center"/>
    </xf>
    <xf numFmtId="3" fontId="22" fillId="0" borderId="88" xfId="1" applyNumberFormat="1" applyFont="1" applyFill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5"/>
  <sheetViews>
    <sheetView showGridLines="0" showZeros="0" tabSelected="1" showRuler="0" view="pageLayout" zoomScaleNormal="115" workbookViewId="0">
      <selection activeCell="J140" sqref="J140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8.28515625" style="71" customWidth="1"/>
    <col min="10" max="10" width="17.7109375" style="71" customWidth="1"/>
    <col min="11" max="11" width="0.5703125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7" t="s">
        <v>119</v>
      </c>
      <c r="C2" s="448"/>
      <c r="D2" s="448"/>
      <c r="E2" s="448"/>
      <c r="F2" s="448"/>
      <c r="G2" s="448"/>
      <c r="H2" s="448"/>
      <c r="I2" s="448"/>
      <c r="J2" s="448"/>
      <c r="K2" s="449"/>
      <c r="L2" s="190"/>
      <c r="M2" s="190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8"/>
      <c r="C7" s="439"/>
      <c r="D7" s="439"/>
      <c r="E7" s="439"/>
      <c r="F7" s="439"/>
      <c r="G7" s="439"/>
      <c r="H7" s="439"/>
      <c r="I7" s="439"/>
      <c r="J7" s="439"/>
      <c r="K7" s="440"/>
      <c r="L7" s="206"/>
      <c r="M7" s="206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9" t="s">
        <v>2</v>
      </c>
      <c r="D9" s="430"/>
      <c r="E9" s="429" t="s">
        <v>20</v>
      </c>
      <c r="F9" s="430"/>
      <c r="G9" s="429" t="s">
        <v>21</v>
      </c>
      <c r="H9" s="430"/>
      <c r="I9" s="157"/>
      <c r="J9" s="157"/>
      <c r="K9" s="116"/>
      <c r="L9" s="137"/>
      <c r="M9" s="137"/>
    </row>
    <row r="10" spans="2:13" ht="14.1" customHeight="1" x14ac:dyDescent="0.25">
      <c r="B10" s="120"/>
      <c r="C10" s="165"/>
      <c r="D10" s="165"/>
      <c r="E10" s="165" t="s">
        <v>5</v>
      </c>
      <c r="F10" s="244">
        <v>109874</v>
      </c>
      <c r="G10" s="166" t="s">
        <v>25</v>
      </c>
      <c r="H10" s="244">
        <v>28576</v>
      </c>
      <c r="I10" s="167"/>
      <c r="J10" s="167"/>
      <c r="K10" s="116"/>
      <c r="L10" s="137"/>
      <c r="M10" s="137"/>
    </row>
    <row r="11" spans="2:13" ht="15.75" customHeight="1" x14ac:dyDescent="0.25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88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25">
      <c r="B12" s="120"/>
      <c r="C12" s="166" t="s">
        <v>3</v>
      </c>
      <c r="D12" s="170">
        <v>338159</v>
      </c>
      <c r="E12" s="166" t="s">
        <v>103</v>
      </c>
      <c r="F12" s="170">
        <v>23465</v>
      </c>
      <c r="G12" s="166" t="s">
        <v>90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">
      <c r="B13" s="120"/>
      <c r="C13" s="166" t="s">
        <v>104</v>
      </c>
      <c r="D13" s="170">
        <v>107682</v>
      </c>
      <c r="E13" s="238"/>
      <c r="F13" s="239"/>
      <c r="G13" s="168" t="s">
        <v>15</v>
      </c>
      <c r="H13" s="245">
        <v>19300</v>
      </c>
      <c r="I13" s="167"/>
      <c r="J13" s="167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25">
      <c r="B15" s="123"/>
      <c r="C15" s="395" t="s">
        <v>105</v>
      </c>
      <c r="D15" s="315"/>
      <c r="E15" s="315"/>
      <c r="F15" s="315"/>
      <c r="G15" s="315"/>
      <c r="H15" s="169"/>
      <c r="I15" s="169"/>
      <c r="J15" s="169"/>
      <c r="K15" s="125"/>
      <c r="L15" s="124"/>
      <c r="M15" s="124"/>
    </row>
    <row r="16" spans="2:13" s="16" customFormat="1" ht="12" customHeight="1" x14ac:dyDescent="0.25">
      <c r="B16" s="123"/>
      <c r="C16" s="315" t="s">
        <v>106</v>
      </c>
      <c r="D16" s="205"/>
      <c r="E16" s="205"/>
      <c r="F16" s="205"/>
      <c r="G16" s="205"/>
      <c r="H16" s="205"/>
      <c r="I16" s="205"/>
      <c r="J16" s="199"/>
      <c r="K16" s="125"/>
      <c r="L16" s="124"/>
      <c r="M16" s="124"/>
    </row>
    <row r="17" spans="1:13" ht="15" customHeight="1" thickBot="1" x14ac:dyDescent="0.3">
      <c r="B17" s="126"/>
      <c r="C17" s="169" t="s">
        <v>91</v>
      </c>
      <c r="D17" s="237"/>
      <c r="E17" s="237"/>
      <c r="F17" s="237"/>
      <c r="G17" s="237"/>
      <c r="H17" s="237"/>
      <c r="I17" s="237"/>
      <c r="J17" s="200"/>
      <c r="K17" s="128"/>
      <c r="L17" s="119"/>
      <c r="M17" s="119"/>
    </row>
    <row r="18" spans="1:13" ht="21.75" customHeight="1" x14ac:dyDescent="0.25">
      <c r="B18" s="431" t="s">
        <v>8</v>
      </c>
      <c r="C18" s="432"/>
      <c r="D18" s="432"/>
      <c r="E18" s="432"/>
      <c r="F18" s="432"/>
      <c r="G18" s="432"/>
      <c r="H18" s="432"/>
      <c r="I18" s="432"/>
      <c r="J18" s="432"/>
      <c r="K18" s="433"/>
      <c r="L18" s="206"/>
      <c r="M18" s="206"/>
    </row>
    <row r="19" spans="1:13" ht="12" customHeight="1" thickBot="1" x14ac:dyDescent="0.3">
      <c r="B19" s="120"/>
      <c r="C19" s="240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79" t="s">
        <v>19</v>
      </c>
      <c r="D20" s="329" t="s">
        <v>77</v>
      </c>
      <c r="E20" s="329" t="s">
        <v>74</v>
      </c>
      <c r="F20" s="330" t="s">
        <v>122</v>
      </c>
      <c r="G20" s="330" t="s">
        <v>123</v>
      </c>
      <c r="H20" s="330" t="s">
        <v>75</v>
      </c>
      <c r="I20" s="330" t="s">
        <v>64</v>
      </c>
      <c r="J20" s="331" t="s">
        <v>124</v>
      </c>
      <c r="K20" s="117"/>
      <c r="L20" s="4"/>
      <c r="M20" s="4"/>
    </row>
    <row r="21" spans="1:13" ht="14.1" customHeight="1" x14ac:dyDescent="0.25">
      <c r="B21" s="120"/>
      <c r="C21" s="261" t="s">
        <v>16</v>
      </c>
      <c r="D21" s="316">
        <f>D23+D22</f>
        <v>109874</v>
      </c>
      <c r="E21" s="332">
        <f>E22+E23</f>
        <v>111338</v>
      </c>
      <c r="F21" s="332">
        <f>F23+F22</f>
        <v>1147.7621000000001</v>
      </c>
      <c r="G21" s="332">
        <f>G22+G23</f>
        <v>53099.827100000002</v>
      </c>
      <c r="H21" s="332"/>
      <c r="I21" s="332">
        <f>I23+I22</f>
        <v>58238.172899999998</v>
      </c>
      <c r="J21" s="333">
        <f>J23+J22</f>
        <v>57874.5622</v>
      </c>
      <c r="K21" s="129"/>
      <c r="L21" s="157"/>
      <c r="M21" s="157"/>
    </row>
    <row r="22" spans="1:13" ht="14.1" customHeight="1" x14ac:dyDescent="0.25">
      <c r="B22" s="120"/>
      <c r="C22" s="262" t="s">
        <v>12</v>
      </c>
      <c r="D22" s="317">
        <v>109124</v>
      </c>
      <c r="E22" s="334">
        <v>110588</v>
      </c>
      <c r="F22" s="334">
        <v>1102.3811000000001</v>
      </c>
      <c r="G22" s="334">
        <v>52765.379800000002</v>
      </c>
      <c r="H22" s="334"/>
      <c r="I22" s="334">
        <f>E22-G22</f>
        <v>57822.620199999998</v>
      </c>
      <c r="J22" s="335">
        <v>57564.234700000001</v>
      </c>
      <c r="K22" s="129"/>
      <c r="L22" s="157"/>
      <c r="M22" s="157"/>
    </row>
    <row r="23" spans="1:13" ht="14.1" customHeight="1" thickBot="1" x14ac:dyDescent="0.3">
      <c r="B23" s="120"/>
      <c r="C23" s="263" t="s">
        <v>11</v>
      </c>
      <c r="D23" s="328">
        <v>750</v>
      </c>
      <c r="E23" s="336">
        <v>750</v>
      </c>
      <c r="F23" s="336">
        <v>45.381</v>
      </c>
      <c r="G23" s="336">
        <v>334.44729999999998</v>
      </c>
      <c r="H23" s="336"/>
      <c r="I23" s="334">
        <f>E23-G23</f>
        <v>415.55270000000002</v>
      </c>
      <c r="J23" s="335">
        <v>310.32749999999999</v>
      </c>
      <c r="K23" s="129"/>
      <c r="L23" s="157"/>
      <c r="M23" s="157"/>
    </row>
    <row r="24" spans="1:13" ht="14.1" customHeight="1" x14ac:dyDescent="0.25">
      <c r="B24" s="120"/>
      <c r="C24" s="261" t="s">
        <v>17</v>
      </c>
      <c r="D24" s="316">
        <f>D32+D31+D25</f>
        <v>228341</v>
      </c>
      <c r="E24" s="332">
        <f>E25+E31+E32</f>
        <v>226650</v>
      </c>
      <c r="F24" s="332">
        <f>F32+F31+F25</f>
        <v>921.60140000000001</v>
      </c>
      <c r="G24" s="332">
        <f>G25+G31+G32</f>
        <v>205175.6347</v>
      </c>
      <c r="H24" s="332"/>
      <c r="I24" s="332">
        <f>I25+I31+I32</f>
        <v>21474.365300000005</v>
      </c>
      <c r="J24" s="333">
        <f>J25+J31+J32</f>
        <v>235904.02655000001</v>
      </c>
      <c r="K24" s="129"/>
      <c r="L24" s="157"/>
      <c r="M24" s="157"/>
    </row>
    <row r="25" spans="1:13" ht="15" customHeight="1" x14ac:dyDescent="0.25">
      <c r="A25" s="21"/>
      <c r="B25" s="130"/>
      <c r="C25" s="268" t="s">
        <v>92</v>
      </c>
      <c r="D25" s="318">
        <f>D26+D27+D28+D29+D30</f>
        <v>178564</v>
      </c>
      <c r="E25" s="338">
        <f>E26+E27+E28+E29+E30</f>
        <v>180746</v>
      </c>
      <c r="F25" s="338">
        <f>F26+F27+F28+F29</f>
        <v>858.60140000000001</v>
      </c>
      <c r="G25" s="338">
        <f>G26+G27+G28+G29</f>
        <v>163719.81690000001</v>
      </c>
      <c r="H25" s="338"/>
      <c r="I25" s="338">
        <f>I26+I27+I28+I29+I30</f>
        <v>17026.183100000006</v>
      </c>
      <c r="J25" s="339">
        <f>J26+J27+J28+J29+J30</f>
        <v>188864.02655000001</v>
      </c>
      <c r="K25" s="129"/>
      <c r="L25" s="157"/>
      <c r="M25" s="157"/>
    </row>
    <row r="26" spans="1:13" ht="14.1" customHeight="1" x14ac:dyDescent="0.25">
      <c r="A26" s="22"/>
      <c r="B26" s="131"/>
      <c r="C26" s="267" t="s">
        <v>22</v>
      </c>
      <c r="D26" s="319">
        <v>45392</v>
      </c>
      <c r="E26" s="340">
        <v>49760</v>
      </c>
      <c r="F26" s="340">
        <v>86.736500000000007</v>
      </c>
      <c r="G26" s="340">
        <v>50454.058599999997</v>
      </c>
      <c r="H26" s="340">
        <v>648</v>
      </c>
      <c r="I26" s="340">
        <f>E26-G26+H26</f>
        <v>-46.058599999996659</v>
      </c>
      <c r="J26" s="341">
        <v>48114.882599999997</v>
      </c>
      <c r="K26" s="129"/>
      <c r="L26" s="157"/>
      <c r="M26" s="157"/>
    </row>
    <row r="27" spans="1:13" ht="14.1" customHeight="1" x14ac:dyDescent="0.25">
      <c r="A27" s="22"/>
      <c r="B27" s="131"/>
      <c r="C27" s="267" t="s">
        <v>60</v>
      </c>
      <c r="D27" s="319">
        <v>44493</v>
      </c>
      <c r="E27" s="340">
        <v>44908</v>
      </c>
      <c r="F27" s="340">
        <v>138.11930000000001</v>
      </c>
      <c r="G27" s="340">
        <v>46719.925999999999</v>
      </c>
      <c r="H27" s="340">
        <v>1050</v>
      </c>
      <c r="I27" s="340">
        <f>E27-G27+H27</f>
        <v>-761.92599999999948</v>
      </c>
      <c r="J27" s="341">
        <v>50718.533000000003</v>
      </c>
      <c r="K27" s="129"/>
      <c r="L27" s="157"/>
      <c r="M27" s="157"/>
    </row>
    <row r="28" spans="1:13" ht="14.1" customHeight="1" x14ac:dyDescent="0.25">
      <c r="A28" s="22"/>
      <c r="B28" s="131"/>
      <c r="C28" s="267" t="s">
        <v>61</v>
      </c>
      <c r="D28" s="319">
        <v>42834</v>
      </c>
      <c r="E28" s="340">
        <v>41844</v>
      </c>
      <c r="F28" s="340">
        <v>332.80840000000001</v>
      </c>
      <c r="G28" s="340">
        <v>39466.561999999998</v>
      </c>
      <c r="H28" s="340">
        <v>1547</v>
      </c>
      <c r="I28" s="340">
        <f>E28-G28+H28</f>
        <v>3924.4380000000019</v>
      </c>
      <c r="J28" s="341">
        <v>54677.888599999998</v>
      </c>
      <c r="K28" s="129"/>
      <c r="L28" s="157"/>
      <c r="M28" s="157"/>
    </row>
    <row r="29" spans="1:13" ht="14.1" customHeight="1" x14ac:dyDescent="0.25">
      <c r="A29" s="22"/>
      <c r="B29" s="131"/>
      <c r="C29" s="267" t="s">
        <v>93</v>
      </c>
      <c r="D29" s="319">
        <v>28645</v>
      </c>
      <c r="E29" s="340">
        <v>27034</v>
      </c>
      <c r="F29" s="340">
        <v>300.93720000000002</v>
      </c>
      <c r="G29" s="340">
        <v>27079.2703</v>
      </c>
      <c r="H29" s="340">
        <v>1424</v>
      </c>
      <c r="I29" s="340">
        <f>E29-G29+H29</f>
        <v>1378.7296999999999</v>
      </c>
      <c r="J29" s="341">
        <v>35352.722349999996</v>
      </c>
      <c r="K29" s="129"/>
      <c r="L29" s="157"/>
      <c r="M29" s="157"/>
    </row>
    <row r="30" spans="1:13" ht="14.1" customHeight="1" x14ac:dyDescent="0.25">
      <c r="A30" s="22"/>
      <c r="B30" s="131"/>
      <c r="C30" s="267" t="s">
        <v>94</v>
      </c>
      <c r="D30" s="319">
        <v>17200</v>
      </c>
      <c r="E30" s="340">
        <v>17200</v>
      </c>
      <c r="F30" s="340">
        <f>G30-4131</f>
        <v>538</v>
      </c>
      <c r="G30" s="340">
        <f>SUM(H26:H29)</f>
        <v>4669</v>
      </c>
      <c r="H30" s="340"/>
      <c r="I30" s="340">
        <f>E30-G30</f>
        <v>12531</v>
      </c>
      <c r="J30" s="341"/>
      <c r="K30" s="129"/>
      <c r="L30" s="157"/>
      <c r="M30" s="157"/>
    </row>
    <row r="31" spans="1:13" ht="14.1" customHeight="1" x14ac:dyDescent="0.25">
      <c r="A31" s="23"/>
      <c r="B31" s="130"/>
      <c r="C31" s="268" t="s">
        <v>18</v>
      </c>
      <c r="D31" s="318">
        <v>28576</v>
      </c>
      <c r="E31" s="338">
        <v>29602</v>
      </c>
      <c r="F31" s="338"/>
      <c r="G31" s="338">
        <v>15809.817800000001</v>
      </c>
      <c r="H31" s="400"/>
      <c r="I31" s="400">
        <f>E31-G31</f>
        <v>13792.182199999999</v>
      </c>
      <c r="J31" s="339">
        <v>18090</v>
      </c>
      <c r="K31" s="129"/>
      <c r="L31" s="157"/>
      <c r="M31" s="157"/>
    </row>
    <row r="32" spans="1:13" ht="14.1" customHeight="1" x14ac:dyDescent="0.25">
      <c r="A32" s="23"/>
      <c r="B32" s="130"/>
      <c r="C32" s="268" t="s">
        <v>95</v>
      </c>
      <c r="D32" s="318">
        <f>D33+D34</f>
        <v>21201</v>
      </c>
      <c r="E32" s="338">
        <f>E34+E33</f>
        <v>16302</v>
      </c>
      <c r="F32" s="338">
        <f>F33</f>
        <v>63</v>
      </c>
      <c r="G32" s="338">
        <f>G33</f>
        <v>25646</v>
      </c>
      <c r="H32" s="340"/>
      <c r="I32" s="400">
        <f>I33+I34</f>
        <v>-9344</v>
      </c>
      <c r="J32" s="339">
        <f>J33</f>
        <v>28950</v>
      </c>
      <c r="K32" s="129"/>
      <c r="L32" s="157"/>
      <c r="M32" s="157"/>
    </row>
    <row r="33" spans="1:13" ht="14.1" customHeight="1" x14ac:dyDescent="0.25">
      <c r="A33" s="22"/>
      <c r="B33" s="131"/>
      <c r="C33" s="267" t="s">
        <v>10</v>
      </c>
      <c r="D33" s="319">
        <v>19101</v>
      </c>
      <c r="E33" s="340">
        <v>14202</v>
      </c>
      <c r="F33" s="340">
        <v>63</v>
      </c>
      <c r="G33" s="340">
        <f>31688-G37</f>
        <v>25646</v>
      </c>
      <c r="H33" s="340">
        <v>367</v>
      </c>
      <c r="I33" s="340">
        <f>E33-G33+H33</f>
        <v>-11077</v>
      </c>
      <c r="J33" s="341">
        <v>28950</v>
      </c>
      <c r="K33" s="129"/>
      <c r="L33" s="157"/>
      <c r="M33" s="157"/>
    </row>
    <row r="34" spans="1:13" ht="14.1" customHeight="1" thickBot="1" x14ac:dyDescent="0.3">
      <c r="A34" s="22"/>
      <c r="B34" s="131"/>
      <c r="C34" s="342" t="s">
        <v>96</v>
      </c>
      <c r="D34" s="320">
        <v>2100</v>
      </c>
      <c r="E34" s="343">
        <v>2100</v>
      </c>
      <c r="F34" s="343">
        <f>G34-334</f>
        <v>33</v>
      </c>
      <c r="G34" s="343">
        <f>H33</f>
        <v>367</v>
      </c>
      <c r="H34" s="343"/>
      <c r="I34" s="343">
        <f>E34-G34</f>
        <v>1733</v>
      </c>
      <c r="J34" s="344"/>
      <c r="K34" s="129"/>
      <c r="L34" s="157"/>
      <c r="M34" s="157"/>
    </row>
    <row r="35" spans="1:13" ht="15.75" customHeight="1" thickBot="1" x14ac:dyDescent="0.3">
      <c r="B35" s="120"/>
      <c r="C35" s="174" t="s">
        <v>78</v>
      </c>
      <c r="D35" s="393">
        <v>4000</v>
      </c>
      <c r="E35" s="345">
        <v>4000</v>
      </c>
      <c r="F35" s="345"/>
      <c r="G35" s="345">
        <v>3925</v>
      </c>
      <c r="H35" s="345"/>
      <c r="I35" s="373">
        <f t="shared" ref="I35:I41" si="0">E35-G35</f>
        <v>75</v>
      </c>
      <c r="J35" s="374">
        <v>2760</v>
      </c>
      <c r="K35" s="129"/>
      <c r="L35" s="157"/>
      <c r="M35" s="157"/>
    </row>
    <row r="36" spans="1:13" ht="14.1" customHeight="1" thickBot="1" x14ac:dyDescent="0.3">
      <c r="B36" s="120"/>
      <c r="C36" s="174" t="s">
        <v>13</v>
      </c>
      <c r="D36" s="321">
        <v>703</v>
      </c>
      <c r="E36" s="322">
        <v>703</v>
      </c>
      <c r="F36" s="322">
        <v>2.1</v>
      </c>
      <c r="G36" s="322">
        <v>501.68720000000002</v>
      </c>
      <c r="H36" s="322"/>
      <c r="I36" s="373">
        <f t="shared" si="0"/>
        <v>201.31279999999998</v>
      </c>
      <c r="J36" s="374">
        <v>410</v>
      </c>
      <c r="K36" s="129"/>
      <c r="L36" s="157"/>
      <c r="M36" s="157"/>
    </row>
    <row r="37" spans="1:13" ht="17.25" customHeight="1" thickBot="1" x14ac:dyDescent="0.3">
      <c r="B37" s="120"/>
      <c r="C37" s="174" t="s">
        <v>79</v>
      </c>
      <c r="D37" s="321">
        <v>3000</v>
      </c>
      <c r="E37" s="322">
        <v>3000</v>
      </c>
      <c r="F37" s="322">
        <f>G37-6042</f>
        <v>0</v>
      </c>
      <c r="G37" s="322">
        <v>6042</v>
      </c>
      <c r="H37" s="372"/>
      <c r="I37" s="373">
        <f t="shared" si="0"/>
        <v>-3042</v>
      </c>
      <c r="J37" s="374"/>
      <c r="K37" s="129"/>
      <c r="L37" s="157"/>
      <c r="M37" s="157"/>
    </row>
    <row r="38" spans="1:13" ht="17.25" customHeight="1" thickBot="1" x14ac:dyDescent="0.3">
      <c r="B38" s="120"/>
      <c r="C38" s="174" t="s">
        <v>67</v>
      </c>
      <c r="D38" s="321">
        <v>7000</v>
      </c>
      <c r="E38" s="322">
        <v>7000</v>
      </c>
      <c r="F38" s="322">
        <v>24</v>
      </c>
      <c r="G38" s="322">
        <v>7000</v>
      </c>
      <c r="H38" s="322"/>
      <c r="I38" s="373">
        <f t="shared" si="0"/>
        <v>0</v>
      </c>
      <c r="J38" s="374">
        <v>7000</v>
      </c>
      <c r="K38" s="129"/>
      <c r="L38" s="157"/>
      <c r="M38" s="157"/>
    </row>
    <row r="39" spans="1:13" ht="17.25" customHeight="1" thickBot="1" x14ac:dyDescent="0.3">
      <c r="B39" s="120"/>
      <c r="C39" s="174" t="s">
        <v>85</v>
      </c>
      <c r="D39" s="321">
        <v>3000</v>
      </c>
      <c r="E39" s="322">
        <v>3000</v>
      </c>
      <c r="F39" s="322">
        <v>12</v>
      </c>
      <c r="G39" s="322">
        <v>1077</v>
      </c>
      <c r="H39" s="322"/>
      <c r="I39" s="373">
        <f t="shared" si="0"/>
        <v>1923</v>
      </c>
      <c r="J39" s="374"/>
      <c r="K39" s="129"/>
      <c r="L39" s="157"/>
      <c r="M39" s="157"/>
    </row>
    <row r="40" spans="1:13" ht="17.25" customHeight="1" thickBot="1" x14ac:dyDescent="0.3">
      <c r="B40" s="120"/>
      <c r="C40" s="174" t="s">
        <v>97</v>
      </c>
      <c r="D40" s="321">
        <v>500</v>
      </c>
      <c r="E40" s="322">
        <v>500</v>
      </c>
      <c r="F40" s="322"/>
      <c r="G40" s="322"/>
      <c r="H40" s="322"/>
      <c r="I40" s="373">
        <f t="shared" si="0"/>
        <v>500</v>
      </c>
      <c r="J40" s="374"/>
      <c r="K40" s="129"/>
      <c r="L40" s="157"/>
      <c r="M40" s="157"/>
    </row>
    <row r="41" spans="1:13" ht="14.1" customHeight="1" thickBot="1" x14ac:dyDescent="0.3">
      <c r="B41" s="120"/>
      <c r="C41" s="152" t="s">
        <v>14</v>
      </c>
      <c r="D41" s="321">
        <v>0</v>
      </c>
      <c r="E41" s="322"/>
      <c r="F41" s="322"/>
      <c r="G41" s="322">
        <v>296</v>
      </c>
      <c r="H41" s="322"/>
      <c r="I41" s="373">
        <f t="shared" si="0"/>
        <v>-296</v>
      </c>
      <c r="J41" s="374">
        <v>301</v>
      </c>
      <c r="K41" s="129"/>
      <c r="L41" s="157"/>
      <c r="M41" s="157"/>
    </row>
    <row r="42" spans="1:13" ht="16.5" customHeight="1" thickBot="1" x14ac:dyDescent="0.3">
      <c r="B42" s="120"/>
      <c r="C42" s="180" t="s">
        <v>9</v>
      </c>
      <c r="D42" s="323">
        <f>D21+D24+D35+D36+D37+D38+D39+D40+D41</f>
        <v>356418</v>
      </c>
      <c r="E42" s="324">
        <f>E21+E24+E35+E36+E37+E38+E39+E40+E41</f>
        <v>356191</v>
      </c>
      <c r="F42" s="324">
        <f>F21+F24+F35+F36+F37+F38+F41+F39</f>
        <v>2107.4635000000003</v>
      </c>
      <c r="G42" s="324">
        <f>G21+G24+G35+G36+G37+G38+G39+G41</f>
        <v>277117.14899999998</v>
      </c>
      <c r="H42" s="197">
        <f>H26+H27+H28+H29+H33</f>
        <v>5036</v>
      </c>
      <c r="I42" s="304">
        <f>I21+I24+I35+I36+I37+I38+I39+I40+I41</f>
        <v>79073.85100000001</v>
      </c>
      <c r="J42" s="198">
        <f>J21+J24+J35+J36+J37+J38+J39+J40+J41</f>
        <v>304249.58875</v>
      </c>
      <c r="K42" s="129"/>
      <c r="L42" s="157"/>
      <c r="M42" s="157"/>
    </row>
    <row r="43" spans="1:13" ht="14.1" customHeight="1" x14ac:dyDescent="0.25">
      <c r="A43" s="16"/>
      <c r="B43" s="123"/>
      <c r="C43" s="124" t="s">
        <v>120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25">
      <c r="B44" s="123"/>
      <c r="C44" s="133" t="s">
        <v>121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25">
      <c r="B45" s="123"/>
      <c r="C45" s="203" t="s">
        <v>125</v>
      </c>
      <c r="D45" s="205"/>
      <c r="E45" s="205"/>
      <c r="F45" s="205"/>
      <c r="G45" s="132"/>
      <c r="H45" s="157"/>
      <c r="I45" s="157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70"/>
      <c r="E46" s="370"/>
      <c r="F46" s="370"/>
      <c r="G46" s="371"/>
      <c r="H46" s="105"/>
      <c r="I46" s="105"/>
      <c r="J46" s="155"/>
      <c r="K46" s="136"/>
      <c r="L46" s="124"/>
      <c r="M46" s="124"/>
    </row>
    <row r="47" spans="1:13" ht="12" customHeight="1" thickTop="1" x14ac:dyDescent="0.25">
      <c r="B47" s="6"/>
      <c r="C47" s="218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38" t="s">
        <v>1</v>
      </c>
      <c r="C49" s="439"/>
      <c r="D49" s="439"/>
      <c r="E49" s="439"/>
      <c r="F49" s="439"/>
      <c r="G49" s="439"/>
      <c r="H49" s="439"/>
      <c r="I49" s="439"/>
      <c r="J49" s="439"/>
      <c r="K49" s="440"/>
      <c r="L49" s="206"/>
      <c r="M49" s="206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21" t="s">
        <v>2</v>
      </c>
      <c r="D51" s="422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48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48">
        <v>12225</v>
      </c>
      <c r="E53" s="139"/>
      <c r="F53" s="139"/>
      <c r="G53" s="177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48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48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49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31" t="s">
        <v>8</v>
      </c>
      <c r="C57" s="432"/>
      <c r="D57" s="432"/>
      <c r="E57" s="432"/>
      <c r="F57" s="432"/>
      <c r="G57" s="432"/>
      <c r="H57" s="432"/>
      <c r="I57" s="432"/>
      <c r="J57" s="432"/>
      <c r="K57" s="433"/>
      <c r="L57" s="206"/>
      <c r="M57" s="206"/>
    </row>
    <row r="58" spans="2:13" s="3" customFormat="1" ht="63.75" thickBot="1" x14ac:dyDescent="0.3">
      <c r="B58" s="143"/>
      <c r="C58" s="415" t="s">
        <v>19</v>
      </c>
      <c r="D58" s="416" t="s">
        <v>20</v>
      </c>
      <c r="E58" s="330" t="str">
        <f>F20</f>
        <v>LANDET KVANTUM UKE 27</v>
      </c>
      <c r="F58" s="330" t="str">
        <f>G20</f>
        <v>LANDET KVANTUM T.O.M UKE 27</v>
      </c>
      <c r="G58" s="330" t="str">
        <f>I20</f>
        <v>RESTKVOTER</v>
      </c>
      <c r="H58" s="331" t="str">
        <f>J20</f>
        <v>LANDET KVANTUM T.O.M. UKE 27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75" t="s">
        <v>32</v>
      </c>
      <c r="D59" s="434">
        <v>5346</v>
      </c>
      <c r="E59" s="436">
        <v>134.8005</v>
      </c>
      <c r="F59" s="436">
        <v>770.06880000000001</v>
      </c>
      <c r="G59" s="436">
        <f>D59-F59-F60</f>
        <v>3569.6111999999998</v>
      </c>
      <c r="H59" s="385">
        <v>690</v>
      </c>
      <c r="I59" s="161"/>
      <c r="J59" s="161"/>
      <c r="K59" s="189"/>
      <c r="L59" s="106"/>
      <c r="M59" s="106"/>
    </row>
    <row r="60" spans="2:13" ht="14.1" customHeight="1" x14ac:dyDescent="0.25">
      <c r="B60" s="146"/>
      <c r="C60" s="147" t="s">
        <v>29</v>
      </c>
      <c r="D60" s="435"/>
      <c r="E60" s="437"/>
      <c r="F60" s="437">
        <v>1006.32</v>
      </c>
      <c r="G60" s="437"/>
      <c r="H60" s="352">
        <v>887</v>
      </c>
      <c r="I60" s="161"/>
      <c r="J60" s="161"/>
      <c r="K60" s="189"/>
      <c r="L60" s="106"/>
      <c r="M60" s="106"/>
    </row>
    <row r="61" spans="2:13" ht="14.1" customHeight="1" thickBot="1" x14ac:dyDescent="0.3">
      <c r="B61" s="146"/>
      <c r="C61" s="148" t="s">
        <v>76</v>
      </c>
      <c r="D61" s="414">
        <v>200</v>
      </c>
      <c r="E61" s="394">
        <v>0.77659999999999996</v>
      </c>
      <c r="F61" s="394">
        <v>54.809899999999999</v>
      </c>
      <c r="G61" s="394">
        <f>D61-F61</f>
        <v>145.1901</v>
      </c>
      <c r="H61" s="303">
        <v>40</v>
      </c>
      <c r="I61" s="161"/>
      <c r="J61" s="161"/>
      <c r="K61" s="189"/>
      <c r="L61" s="106"/>
      <c r="M61" s="106"/>
    </row>
    <row r="62" spans="2:13" s="98" customFormat="1" ht="15.6" customHeight="1" x14ac:dyDescent="0.25">
      <c r="B62" s="162"/>
      <c r="C62" s="375" t="s">
        <v>57</v>
      </c>
      <c r="D62" s="234">
        <v>8019</v>
      </c>
      <c r="E62" s="351">
        <f>SUM(E63:E65)</f>
        <v>6.0301</v>
      </c>
      <c r="F62" s="351">
        <f>F63+F64+F65</f>
        <v>5316.1327999999994</v>
      </c>
      <c r="G62" s="351">
        <f>D62-F62</f>
        <v>2702.8672000000006</v>
      </c>
      <c r="H62" s="353">
        <f>H63+H64+H65</f>
        <v>5205</v>
      </c>
      <c r="I62" s="163"/>
      <c r="J62" s="163"/>
      <c r="K62" s="189"/>
      <c r="L62" s="106"/>
      <c r="M62" s="106"/>
    </row>
    <row r="63" spans="2:13" s="22" customFormat="1" ht="14.1" customHeight="1" x14ac:dyDescent="0.25">
      <c r="B63" s="149"/>
      <c r="C63" s="150" t="s">
        <v>33</v>
      </c>
      <c r="D63" s="242"/>
      <c r="E63" s="231">
        <v>3.5964999999999998</v>
      </c>
      <c r="F63" s="231">
        <v>2200.0335</v>
      </c>
      <c r="G63" s="231"/>
      <c r="H63" s="363">
        <v>2316</v>
      </c>
      <c r="I63" s="151"/>
      <c r="J63" s="151"/>
      <c r="K63" s="189"/>
      <c r="L63" s="106"/>
      <c r="M63" s="106"/>
    </row>
    <row r="64" spans="2:13" s="22" customFormat="1" ht="14.1" customHeight="1" x14ac:dyDescent="0.25">
      <c r="B64" s="149"/>
      <c r="C64" s="150" t="s">
        <v>34</v>
      </c>
      <c r="D64" s="242"/>
      <c r="E64" s="231">
        <v>1.4778</v>
      </c>
      <c r="F64" s="231">
        <v>2085.8672999999999</v>
      </c>
      <c r="G64" s="231"/>
      <c r="H64" s="363">
        <v>1999</v>
      </c>
      <c r="I64" s="176"/>
      <c r="J64" s="176"/>
      <c r="K64" s="189"/>
      <c r="L64" s="106"/>
      <c r="M64" s="106"/>
    </row>
    <row r="65" spans="2:13" s="22" customFormat="1" ht="14.1" customHeight="1" thickBot="1" x14ac:dyDescent="0.3">
      <c r="B65" s="149"/>
      <c r="C65" s="419" t="s">
        <v>35</v>
      </c>
      <c r="D65" s="243"/>
      <c r="E65" s="417">
        <v>0.95579999999999998</v>
      </c>
      <c r="F65" s="417">
        <v>1030.232</v>
      </c>
      <c r="G65" s="417"/>
      <c r="H65" s="386">
        <v>890</v>
      </c>
      <c r="I65" s="176"/>
      <c r="J65" s="176"/>
      <c r="K65" s="189"/>
      <c r="L65" s="106"/>
      <c r="M65" s="106"/>
    </row>
    <row r="66" spans="2:13" ht="14.1" customHeight="1" thickBot="1" x14ac:dyDescent="0.3">
      <c r="B66" s="120"/>
      <c r="C66" s="418" t="s">
        <v>36</v>
      </c>
      <c r="D66" s="298">
        <v>190</v>
      </c>
      <c r="E66" s="388"/>
      <c r="F66" s="388">
        <v>35.756900000000002</v>
      </c>
      <c r="G66" s="388">
        <f>D66-F66</f>
        <v>154.2431</v>
      </c>
      <c r="H66" s="303">
        <v>0.75219999999999998</v>
      </c>
      <c r="I66" s="157"/>
      <c r="J66" s="157"/>
      <c r="K66" s="189"/>
      <c r="L66" s="106"/>
      <c r="M66" s="106"/>
    </row>
    <row r="67" spans="2:13" ht="14.1" customHeight="1" thickBot="1" x14ac:dyDescent="0.3">
      <c r="B67" s="120"/>
      <c r="C67" s="152" t="s">
        <v>14</v>
      </c>
      <c r="D67" s="226"/>
      <c r="E67" s="387"/>
      <c r="F67" s="387"/>
      <c r="G67" s="387"/>
      <c r="H67" s="299"/>
      <c r="I67" s="157"/>
      <c r="J67" s="157"/>
      <c r="K67" s="189"/>
      <c r="L67" s="106"/>
      <c r="M67" s="106"/>
    </row>
    <row r="68" spans="2:13" s="3" customFormat="1" ht="16.5" customHeight="1" thickBot="1" x14ac:dyDescent="0.3">
      <c r="B68" s="118"/>
      <c r="C68" s="180" t="s">
        <v>9</v>
      </c>
      <c r="D68" s="187">
        <v>12225</v>
      </c>
      <c r="E68" s="201">
        <f>E59+E60+E61+E62+E66+E67</f>
        <v>141.60720000000001</v>
      </c>
      <c r="F68" s="201">
        <f>F59+F60+F61+F62+F66+F67</f>
        <v>7183.0883999999996</v>
      </c>
      <c r="G68" s="201">
        <f>D68-F68</f>
        <v>5041.9116000000004</v>
      </c>
      <c r="H68" s="209">
        <f>H59+H60+H61+H62+H66+H67</f>
        <v>6822.7521999999999</v>
      </c>
      <c r="I68" s="173"/>
      <c r="J68" s="173"/>
      <c r="K68" s="189"/>
      <c r="L68" s="106"/>
      <c r="M68" s="106"/>
    </row>
    <row r="69" spans="2:13" s="3" customFormat="1" ht="19.149999999999999" customHeight="1" thickBot="1" x14ac:dyDescent="0.3">
      <c r="B69" s="158"/>
      <c r="C69" s="445"/>
      <c r="D69" s="445"/>
      <c r="E69" s="445"/>
      <c r="F69" s="223"/>
      <c r="G69" s="154"/>
      <c r="H69" s="175"/>
      <c r="I69" s="159"/>
      <c r="J69" s="159"/>
      <c r="K69" s="160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38" t="s">
        <v>1</v>
      </c>
      <c r="C74" s="439"/>
      <c r="D74" s="439"/>
      <c r="E74" s="439"/>
      <c r="F74" s="439"/>
      <c r="G74" s="439"/>
      <c r="H74" s="439"/>
      <c r="I74" s="439"/>
      <c r="J74" s="439"/>
      <c r="K74" s="440"/>
      <c r="L74" s="206"/>
      <c r="M74" s="206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29" t="s">
        <v>2</v>
      </c>
      <c r="D76" s="430"/>
      <c r="E76" s="429" t="s">
        <v>20</v>
      </c>
      <c r="F76" s="441"/>
      <c r="G76" s="429" t="s">
        <v>21</v>
      </c>
      <c r="H76" s="430"/>
      <c r="I76" s="157"/>
      <c r="J76" s="157"/>
      <c r="K76" s="116"/>
      <c r="L76" s="137"/>
      <c r="M76" s="137"/>
    </row>
    <row r="77" spans="2:13" ht="15" x14ac:dyDescent="0.25">
      <c r="B77" s="250"/>
      <c r="C77" s="166" t="s">
        <v>27</v>
      </c>
      <c r="D77" s="170">
        <v>99230</v>
      </c>
      <c r="E77" s="251" t="s">
        <v>5</v>
      </c>
      <c r="F77" s="244">
        <v>37797</v>
      </c>
      <c r="G77" s="252" t="s">
        <v>25</v>
      </c>
      <c r="H77" s="244">
        <v>11101</v>
      </c>
      <c r="I77" s="167"/>
      <c r="J77" s="167"/>
      <c r="K77" s="253"/>
      <c r="L77" s="294"/>
      <c r="M77" s="137"/>
    </row>
    <row r="78" spans="2:13" ht="15" x14ac:dyDescent="0.25">
      <c r="B78" s="250"/>
      <c r="C78" s="166" t="s">
        <v>3</v>
      </c>
      <c r="D78" s="170">
        <v>90230</v>
      </c>
      <c r="E78" s="254" t="s">
        <v>6</v>
      </c>
      <c r="F78" s="170">
        <v>61670</v>
      </c>
      <c r="G78" s="252" t="s">
        <v>58</v>
      </c>
      <c r="H78" s="170">
        <v>45636</v>
      </c>
      <c r="I78" s="167"/>
      <c r="J78" s="167"/>
      <c r="K78" s="253"/>
      <c r="L78" s="294"/>
      <c r="M78" s="137"/>
    </row>
    <row r="79" spans="2:13" ht="18" thickBot="1" x14ac:dyDescent="0.3">
      <c r="B79" s="250"/>
      <c r="C79" s="166" t="s">
        <v>104</v>
      </c>
      <c r="D79" s="170">
        <v>12845</v>
      </c>
      <c r="E79" s="166" t="s">
        <v>103</v>
      </c>
      <c r="F79" s="170">
        <v>2138</v>
      </c>
      <c r="G79" s="252" t="s">
        <v>59</v>
      </c>
      <c r="H79" s="170">
        <v>4933</v>
      </c>
      <c r="I79" s="167"/>
      <c r="J79" s="167"/>
      <c r="K79" s="253"/>
      <c r="L79" s="294"/>
      <c r="M79" s="137"/>
    </row>
    <row r="80" spans="2:13" ht="14.1" customHeight="1" thickBot="1" x14ac:dyDescent="0.3">
      <c r="B80" s="250"/>
      <c r="C80" s="122" t="s">
        <v>31</v>
      </c>
      <c r="D80" s="171">
        <f>SUM(D77:D79)</f>
        <v>202305</v>
      </c>
      <c r="E80" s="122" t="s">
        <v>7</v>
      </c>
      <c r="F80" s="171">
        <f>SUM(F77:F79)</f>
        <v>101605</v>
      </c>
      <c r="G80" s="122" t="s">
        <v>6</v>
      </c>
      <c r="H80" s="171">
        <f>SUM(H77:H79)</f>
        <v>61670</v>
      </c>
      <c r="I80" s="167"/>
      <c r="J80" s="167"/>
      <c r="K80" s="255"/>
      <c r="L80" s="258"/>
      <c r="M80" s="119"/>
    </row>
    <row r="81" spans="1:13" ht="12" customHeight="1" x14ac:dyDescent="0.25">
      <c r="B81" s="250"/>
      <c r="C81" s="395" t="s">
        <v>107</v>
      </c>
      <c r="D81" s="202"/>
      <c r="E81" s="202"/>
      <c r="F81" s="202"/>
      <c r="G81" s="202"/>
      <c r="H81" s="202"/>
      <c r="I81" s="257"/>
      <c r="J81" s="258"/>
      <c r="K81" s="255"/>
      <c r="L81" s="258"/>
      <c r="M81" s="119"/>
    </row>
    <row r="82" spans="1:13" ht="14.25" customHeight="1" x14ac:dyDescent="0.25">
      <c r="B82" s="250"/>
      <c r="C82" s="446" t="s">
        <v>108</v>
      </c>
      <c r="D82" s="446"/>
      <c r="E82" s="446"/>
      <c r="F82" s="446"/>
      <c r="G82" s="446"/>
      <c r="H82" s="446"/>
      <c r="I82" s="257"/>
      <c r="J82" s="258"/>
      <c r="K82" s="255"/>
      <c r="L82" s="258"/>
      <c r="M82" s="119"/>
    </row>
    <row r="83" spans="1:13" ht="6" customHeight="1" thickBot="1" x14ac:dyDescent="0.3">
      <c r="B83" s="250"/>
      <c r="C83" s="446"/>
      <c r="D83" s="446"/>
      <c r="E83" s="446"/>
      <c r="F83" s="446"/>
      <c r="G83" s="446"/>
      <c r="H83" s="446"/>
      <c r="I83" s="258"/>
      <c r="J83" s="258"/>
      <c r="K83" s="255"/>
      <c r="L83" s="258"/>
      <c r="M83" s="119"/>
    </row>
    <row r="84" spans="1:13" ht="14.1" customHeight="1" x14ac:dyDescent="0.25">
      <c r="B84" s="442" t="s">
        <v>8</v>
      </c>
      <c r="C84" s="443"/>
      <c r="D84" s="443"/>
      <c r="E84" s="443"/>
      <c r="F84" s="443"/>
      <c r="G84" s="443"/>
      <c r="H84" s="443"/>
      <c r="I84" s="443"/>
      <c r="J84" s="443"/>
      <c r="K84" s="444"/>
      <c r="L84" s="295"/>
      <c r="M84" s="206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79" t="s">
        <v>19</v>
      </c>
      <c r="D86" s="329" t="s">
        <v>77</v>
      </c>
      <c r="E86" s="325" t="s">
        <v>74</v>
      </c>
      <c r="F86" s="195" t="str">
        <f>F20</f>
        <v>LANDET KVANTUM UKE 27</v>
      </c>
      <c r="G86" s="195" t="str">
        <f>G20</f>
        <v>LANDET KVANTUM T.O.M UKE 27</v>
      </c>
      <c r="H86" s="195" t="str">
        <f>I20</f>
        <v>RESTKVOTER</v>
      </c>
      <c r="I86" s="196" t="str">
        <f>J20</f>
        <v>LANDET KVANTUM T.O.M. UKE 27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47" t="s">
        <v>16</v>
      </c>
      <c r="D87" s="316">
        <f>D89+D88</f>
        <v>37797</v>
      </c>
      <c r="E87" s="332">
        <f>E89+E88</f>
        <v>37875</v>
      </c>
      <c r="F87" s="332">
        <f>F89+F88</f>
        <v>92.204400000000007</v>
      </c>
      <c r="G87" s="332">
        <f>G88+G89</f>
        <v>29344.491900000001</v>
      </c>
      <c r="H87" s="332">
        <f>H88+H89</f>
        <v>8530.5080999999991</v>
      </c>
      <c r="I87" s="333">
        <f>I88+I89</f>
        <v>35826.023500000003</v>
      </c>
      <c r="J87" s="157"/>
      <c r="K87" s="129"/>
      <c r="L87" s="157"/>
      <c r="M87" s="157"/>
    </row>
    <row r="88" spans="1:13" ht="14.1" customHeight="1" x14ac:dyDescent="0.25">
      <c r="A88" s="121"/>
      <c r="B88" s="119"/>
      <c r="C88" s="262" t="s">
        <v>12</v>
      </c>
      <c r="D88" s="317">
        <v>37047</v>
      </c>
      <c r="E88" s="334">
        <v>37125</v>
      </c>
      <c r="F88" s="334">
        <v>92.204400000000007</v>
      </c>
      <c r="G88" s="334">
        <v>28972.542000000001</v>
      </c>
      <c r="H88" s="334">
        <f>E88-G88</f>
        <v>8152.4579999999987</v>
      </c>
      <c r="I88" s="335">
        <v>35569.563800000004</v>
      </c>
      <c r="J88" s="157"/>
      <c r="K88" s="129"/>
      <c r="L88" s="157"/>
      <c r="M88" s="157"/>
    </row>
    <row r="89" spans="1:13" ht="15.75" thickBot="1" x14ac:dyDescent="0.3">
      <c r="A89" s="121"/>
      <c r="B89" s="119"/>
      <c r="C89" s="348" t="s">
        <v>11</v>
      </c>
      <c r="D89" s="328">
        <v>750</v>
      </c>
      <c r="E89" s="336">
        <v>750</v>
      </c>
      <c r="F89" s="336"/>
      <c r="G89" s="336">
        <v>371.94990000000001</v>
      </c>
      <c r="H89" s="336">
        <f>E89-G89</f>
        <v>378.05009999999999</v>
      </c>
      <c r="I89" s="337">
        <v>256.4597</v>
      </c>
      <c r="J89" s="157"/>
      <c r="K89" s="129"/>
      <c r="L89" s="157"/>
      <c r="M89" s="157"/>
    </row>
    <row r="90" spans="1:13" ht="14.1" customHeight="1" x14ac:dyDescent="0.25">
      <c r="A90" s="121"/>
      <c r="B90" s="4"/>
      <c r="C90" s="261" t="s">
        <v>17</v>
      </c>
      <c r="D90" s="316">
        <f t="shared" ref="D90:I90" si="1">D91+D96+D97</f>
        <v>63185</v>
      </c>
      <c r="E90" s="332">
        <f t="shared" si="1"/>
        <v>74063</v>
      </c>
      <c r="F90" s="332">
        <f t="shared" si="1"/>
        <v>780.28520000000003</v>
      </c>
      <c r="G90" s="332">
        <f t="shared" si="1"/>
        <v>29222.585599999999</v>
      </c>
      <c r="H90" s="332">
        <f>H91+H96+H97</f>
        <v>44840.414400000001</v>
      </c>
      <c r="I90" s="333">
        <f t="shared" si="1"/>
        <v>34997.179400000001</v>
      </c>
      <c r="J90" s="157"/>
      <c r="K90" s="129"/>
      <c r="L90" s="157"/>
      <c r="M90" s="157"/>
    </row>
    <row r="91" spans="1:13" ht="15.75" customHeight="1" x14ac:dyDescent="0.25">
      <c r="A91" s="121"/>
      <c r="B91" s="39"/>
      <c r="C91" s="268" t="s">
        <v>92</v>
      </c>
      <c r="D91" s="318">
        <f t="shared" ref="D91:I91" si="2">D92+D93+D94+D95</f>
        <v>47151</v>
      </c>
      <c r="E91" s="338">
        <f t="shared" si="2"/>
        <v>56854</v>
      </c>
      <c r="F91" s="338">
        <f t="shared" si="2"/>
        <v>748.88010000000008</v>
      </c>
      <c r="G91" s="338">
        <f t="shared" si="2"/>
        <v>20664.978199999998</v>
      </c>
      <c r="H91" s="338">
        <f>H92+H93+H94+H95</f>
        <v>36189.021800000002</v>
      </c>
      <c r="I91" s="339">
        <f t="shared" si="2"/>
        <v>24318.231599999999</v>
      </c>
      <c r="J91" s="157"/>
      <c r="K91" s="129"/>
      <c r="L91" s="157"/>
      <c r="M91" s="157"/>
    </row>
    <row r="92" spans="1:13" ht="14.1" customHeight="1" x14ac:dyDescent="0.25">
      <c r="A92" s="116"/>
      <c r="B92" s="137"/>
      <c r="C92" s="267" t="s">
        <v>22</v>
      </c>
      <c r="D92" s="319">
        <v>13457</v>
      </c>
      <c r="E92" s="340">
        <v>16514</v>
      </c>
      <c r="F92" s="340">
        <v>145.5009</v>
      </c>
      <c r="G92" s="340">
        <v>4397.9943999999996</v>
      </c>
      <c r="H92" s="340">
        <f t="shared" ref="H92:H100" si="3">E92-G92</f>
        <v>12116.0056</v>
      </c>
      <c r="I92" s="341">
        <v>3726.7188999999998</v>
      </c>
      <c r="J92" s="157"/>
      <c r="K92" s="129"/>
      <c r="L92" s="157"/>
      <c r="M92" s="157"/>
    </row>
    <row r="93" spans="1:13" ht="14.1" customHeight="1" x14ac:dyDescent="0.25">
      <c r="A93" s="116"/>
      <c r="B93" s="137"/>
      <c r="C93" s="267" t="s">
        <v>23</v>
      </c>
      <c r="D93" s="319">
        <v>12792</v>
      </c>
      <c r="E93" s="340">
        <v>15627</v>
      </c>
      <c r="F93" s="340">
        <v>201.14340000000001</v>
      </c>
      <c r="G93" s="340">
        <v>6792.0106999999998</v>
      </c>
      <c r="H93" s="340">
        <f t="shared" si="3"/>
        <v>8834.9893000000011</v>
      </c>
      <c r="I93" s="341">
        <v>6350.8720000000003</v>
      </c>
      <c r="J93" s="157"/>
      <c r="K93" s="129"/>
      <c r="L93" s="157"/>
      <c r="M93" s="157"/>
    </row>
    <row r="94" spans="1:13" ht="14.1" customHeight="1" x14ac:dyDescent="0.25">
      <c r="A94" s="116"/>
      <c r="B94" s="137"/>
      <c r="C94" s="267" t="s">
        <v>24</v>
      </c>
      <c r="D94" s="319">
        <v>13463</v>
      </c>
      <c r="E94" s="340">
        <v>16606</v>
      </c>
      <c r="F94" s="340">
        <v>156.31890000000001</v>
      </c>
      <c r="G94" s="340">
        <v>6683.3558000000003</v>
      </c>
      <c r="H94" s="340">
        <f t="shared" si="3"/>
        <v>9922.6441999999988</v>
      </c>
      <c r="I94" s="341">
        <v>8547.6026000000002</v>
      </c>
      <c r="J94" s="157"/>
      <c r="K94" s="129"/>
      <c r="L94" s="157"/>
      <c r="M94" s="157"/>
    </row>
    <row r="95" spans="1:13" ht="14.1" customHeight="1" x14ac:dyDescent="0.25">
      <c r="A95" s="116"/>
      <c r="B95" s="137"/>
      <c r="C95" s="267" t="s">
        <v>93</v>
      </c>
      <c r="D95" s="319">
        <v>7439</v>
      </c>
      <c r="E95" s="340">
        <v>8107</v>
      </c>
      <c r="F95" s="340">
        <v>245.9169</v>
      </c>
      <c r="G95" s="340">
        <v>2791.6172999999999</v>
      </c>
      <c r="H95" s="340">
        <f t="shared" si="3"/>
        <v>5315.3827000000001</v>
      </c>
      <c r="I95" s="341">
        <v>5693.0380999999998</v>
      </c>
      <c r="J95" s="157"/>
      <c r="K95" s="129"/>
      <c r="L95" s="157"/>
      <c r="M95" s="157"/>
    </row>
    <row r="96" spans="1:13" ht="14.1" customHeight="1" x14ac:dyDescent="0.25">
      <c r="A96" s="116"/>
      <c r="B96" s="137"/>
      <c r="C96" s="268" t="s">
        <v>29</v>
      </c>
      <c r="D96" s="318">
        <v>11101</v>
      </c>
      <c r="E96" s="338">
        <v>11124</v>
      </c>
      <c r="F96" s="338"/>
      <c r="G96" s="338">
        <v>7342.3815000000004</v>
      </c>
      <c r="H96" s="338">
        <f t="shared" si="3"/>
        <v>3781.6184999999996</v>
      </c>
      <c r="I96" s="339">
        <v>9497.4526999999998</v>
      </c>
      <c r="J96" s="157"/>
      <c r="K96" s="129"/>
      <c r="L96" s="157"/>
      <c r="M96" s="157"/>
    </row>
    <row r="97" spans="1:13" ht="14.1" customHeight="1" thickBot="1" x14ac:dyDescent="0.3">
      <c r="A97" s="121"/>
      <c r="B97" s="39"/>
      <c r="C97" s="269" t="s">
        <v>90</v>
      </c>
      <c r="D97" s="326">
        <v>4933</v>
      </c>
      <c r="E97" s="349">
        <v>6085</v>
      </c>
      <c r="F97" s="349">
        <v>31.405100000000001</v>
      </c>
      <c r="G97" s="349">
        <v>1215.2258999999999</v>
      </c>
      <c r="H97" s="349">
        <f t="shared" si="3"/>
        <v>4869.7741000000005</v>
      </c>
      <c r="I97" s="350">
        <v>1181.4951000000001</v>
      </c>
      <c r="J97" s="157"/>
      <c r="K97" s="129"/>
      <c r="L97" s="157"/>
      <c r="M97" s="157"/>
    </row>
    <row r="98" spans="1:13" ht="15.75" thickBot="1" x14ac:dyDescent="0.3">
      <c r="A98" s="121"/>
      <c r="B98" s="39"/>
      <c r="C98" s="174" t="s">
        <v>13</v>
      </c>
      <c r="D98" s="393">
        <v>323</v>
      </c>
      <c r="E98" s="345">
        <v>323</v>
      </c>
      <c r="F98" s="345"/>
      <c r="G98" s="345">
        <v>12.7361</v>
      </c>
      <c r="H98" s="345">
        <f t="shared" si="3"/>
        <v>310.26389999999998</v>
      </c>
      <c r="I98" s="346">
        <v>25.512599999999999</v>
      </c>
      <c r="J98" s="157"/>
      <c r="K98" s="129"/>
      <c r="L98" s="157"/>
      <c r="M98" s="157"/>
    </row>
    <row r="99" spans="1:13" ht="18" thickBot="1" x14ac:dyDescent="0.3">
      <c r="A99" s="121"/>
      <c r="B99" s="119"/>
      <c r="C99" s="174" t="s">
        <v>63</v>
      </c>
      <c r="D99" s="321">
        <v>300</v>
      </c>
      <c r="E99" s="322">
        <v>300</v>
      </c>
      <c r="F99" s="322"/>
      <c r="G99" s="322">
        <v>300</v>
      </c>
      <c r="H99" s="322">
        <f t="shared" si="3"/>
        <v>0</v>
      </c>
      <c r="I99" s="327">
        <v>300</v>
      </c>
      <c r="J99" s="157"/>
      <c r="K99" s="129"/>
      <c r="L99" s="157"/>
      <c r="M99" s="157"/>
    </row>
    <row r="100" spans="1:13" ht="16.5" customHeight="1" thickBot="1" x14ac:dyDescent="0.3">
      <c r="A100" s="121"/>
      <c r="B100" s="119"/>
      <c r="C100" s="260" t="s">
        <v>14</v>
      </c>
      <c r="D100" s="321"/>
      <c r="E100" s="322"/>
      <c r="F100" s="322"/>
      <c r="G100" s="322">
        <v>110</v>
      </c>
      <c r="H100" s="322">
        <f t="shared" si="3"/>
        <v>-110</v>
      </c>
      <c r="I100" s="327">
        <v>80</v>
      </c>
      <c r="J100" s="157"/>
      <c r="K100" s="129"/>
      <c r="L100" s="157"/>
      <c r="M100" s="157"/>
    </row>
    <row r="101" spans="1:13" ht="16.5" thickBot="1" x14ac:dyDescent="0.3">
      <c r="A101" s="121"/>
      <c r="B101" s="119"/>
      <c r="C101" s="180" t="s">
        <v>9</v>
      </c>
      <c r="D101" s="323">
        <f t="shared" ref="D101:G101" si="4">D87+D90+D98+D99+D100</f>
        <v>101605</v>
      </c>
      <c r="E101" s="224">
        <f>E87+E90+E98+E99+E100</f>
        <v>112561</v>
      </c>
      <c r="F101" s="224">
        <f t="shared" si="4"/>
        <v>872.4896</v>
      </c>
      <c r="G101" s="224">
        <f t="shared" si="4"/>
        <v>58989.813600000001</v>
      </c>
      <c r="H101" s="224">
        <f>H87+H90+H98+H99+H100</f>
        <v>53571.186399999999</v>
      </c>
      <c r="I101" s="198">
        <f>I87+I90+I98+I99+I100</f>
        <v>71228.715500000006</v>
      </c>
      <c r="J101" s="157"/>
      <c r="K101" s="129"/>
      <c r="L101" s="157"/>
      <c r="M101" s="157"/>
    </row>
    <row r="102" spans="1:13" ht="15" x14ac:dyDescent="0.25">
      <c r="A102" s="121"/>
      <c r="B102" s="119"/>
      <c r="C102" s="124" t="s">
        <v>109</v>
      </c>
      <c r="D102" s="181"/>
      <c r="E102" s="181"/>
      <c r="F102" s="182"/>
      <c r="G102" s="182"/>
      <c r="H102" s="183"/>
      <c r="I102" s="164"/>
      <c r="J102" s="157"/>
      <c r="K102" s="129"/>
      <c r="L102" s="157"/>
      <c r="M102" s="157"/>
    </row>
    <row r="103" spans="1:13" ht="13.5" customHeight="1" x14ac:dyDescent="0.25">
      <c r="B103" s="13"/>
      <c r="C103" s="203" t="s">
        <v>126</v>
      </c>
      <c r="D103" s="132"/>
      <c r="E103" s="132"/>
      <c r="F103" s="172"/>
      <c r="G103" s="172"/>
      <c r="H103" s="164"/>
      <c r="I103" s="164"/>
      <c r="J103" s="164"/>
      <c r="K103" s="15"/>
      <c r="L103" s="124"/>
      <c r="M103" s="124"/>
    </row>
    <row r="104" spans="1:13" ht="15" customHeight="1" thickBot="1" x14ac:dyDescent="0.3">
      <c r="B104" s="24"/>
      <c r="C104" s="204"/>
      <c r="D104" s="204"/>
      <c r="E104" s="204"/>
      <c r="F104" s="204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38" t="s">
        <v>1</v>
      </c>
      <c r="C107" s="439"/>
      <c r="D107" s="439"/>
      <c r="E107" s="439"/>
      <c r="F107" s="439"/>
      <c r="G107" s="439"/>
      <c r="H107" s="439"/>
      <c r="I107" s="439"/>
      <c r="J107" s="439"/>
      <c r="K107" s="440"/>
      <c r="L107" s="206"/>
      <c r="M107" s="206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9" t="s">
        <v>2</v>
      </c>
      <c r="D109" s="430"/>
      <c r="E109" s="429" t="s">
        <v>20</v>
      </c>
      <c r="F109" s="430"/>
      <c r="G109" s="429" t="s">
        <v>21</v>
      </c>
      <c r="H109" s="430"/>
      <c r="I109" s="38"/>
      <c r="J109" s="157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0">
        <v>156950</v>
      </c>
      <c r="E110" s="165" t="s">
        <v>5</v>
      </c>
      <c r="F110" s="244">
        <v>56818</v>
      </c>
      <c r="G110" s="166" t="s">
        <v>25</v>
      </c>
      <c r="H110" s="244">
        <v>6419</v>
      </c>
      <c r="I110" s="38"/>
      <c r="J110" s="157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0">
        <v>12000</v>
      </c>
      <c r="E111" s="166" t="s">
        <v>6</v>
      </c>
      <c r="F111" s="170">
        <v>58354</v>
      </c>
      <c r="G111" s="166" t="s">
        <v>58</v>
      </c>
      <c r="H111" s="170">
        <v>43765</v>
      </c>
      <c r="I111" s="38"/>
      <c r="J111" s="157"/>
      <c r="K111" s="10"/>
      <c r="L111" s="119"/>
      <c r="M111" s="119"/>
    </row>
    <row r="112" spans="1:13" ht="14.1" customHeight="1" x14ac:dyDescent="0.25">
      <c r="B112" s="120"/>
      <c r="C112" s="44" t="s">
        <v>98</v>
      </c>
      <c r="D112" s="170">
        <v>3550</v>
      </c>
      <c r="E112" s="166" t="s">
        <v>38</v>
      </c>
      <c r="F112" s="170">
        <v>38390</v>
      </c>
      <c r="G112" s="166" t="s">
        <v>59</v>
      </c>
      <c r="H112" s="170">
        <v>8170</v>
      </c>
      <c r="I112" s="157"/>
      <c r="J112" s="157"/>
      <c r="K112" s="121"/>
      <c r="L112" s="119"/>
      <c r="M112" s="119"/>
    </row>
    <row r="113" spans="2:13" ht="14.1" customHeight="1" thickBot="1" x14ac:dyDescent="0.3">
      <c r="B113" s="43"/>
      <c r="C113" s="396"/>
      <c r="D113" s="397"/>
      <c r="E113" s="397" t="s">
        <v>89</v>
      </c>
      <c r="F113" s="170">
        <v>3388</v>
      </c>
      <c r="G113" s="11"/>
      <c r="H113" s="396"/>
      <c r="I113" s="38"/>
      <c r="J113" s="157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1">
        <f>SUM(D110:D112)</f>
        <v>172500</v>
      </c>
      <c r="E114" s="398" t="s">
        <v>7</v>
      </c>
      <c r="F114" s="171">
        <f>SUM(F110:F113)</f>
        <v>156950</v>
      </c>
      <c r="G114" s="122" t="s">
        <v>6</v>
      </c>
      <c r="H114" s="399">
        <f>SUM(H110:H112)</f>
        <v>58354</v>
      </c>
      <c r="I114" s="38"/>
      <c r="J114" s="157"/>
      <c r="K114" s="10"/>
      <c r="L114" s="119"/>
      <c r="M114" s="119"/>
    </row>
    <row r="115" spans="2:13" s="16" customFormat="1" ht="13.9" customHeight="1" x14ac:dyDescent="0.25">
      <c r="B115" s="13"/>
      <c r="C115" s="124" t="s">
        <v>86</v>
      </c>
      <c r="D115" s="169"/>
      <c r="E115" s="169"/>
      <c r="F115" s="169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31" t="s">
        <v>8</v>
      </c>
      <c r="C117" s="432"/>
      <c r="D117" s="432"/>
      <c r="E117" s="432"/>
      <c r="F117" s="432"/>
      <c r="G117" s="432"/>
      <c r="H117" s="432"/>
      <c r="I117" s="432"/>
      <c r="J117" s="432"/>
      <c r="K117" s="433"/>
      <c r="L117" s="206"/>
      <c r="M117" s="206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19" t="s">
        <v>19</v>
      </c>
      <c r="D119" s="179" t="s">
        <v>77</v>
      </c>
      <c r="E119" s="329" t="s">
        <v>74</v>
      </c>
      <c r="F119" s="188" t="str">
        <f>F20</f>
        <v>LANDET KVANTUM UKE 27</v>
      </c>
      <c r="G119" s="195" t="str">
        <f>G20</f>
        <v>LANDET KVANTUM T.O.M UKE 27</v>
      </c>
      <c r="H119" s="195" t="str">
        <f>I20</f>
        <v>RESTKVOTER</v>
      </c>
      <c r="I119" s="196" t="str">
        <f>J20</f>
        <v>LANDET KVANTUM T.O.M. UKE 27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61" t="s">
        <v>84</v>
      </c>
      <c r="D120" s="234">
        <f t="shared" ref="D120:I120" si="5">D121+D122+D123</f>
        <v>56818</v>
      </c>
      <c r="E120" s="376">
        <f t="shared" si="5"/>
        <v>60071</v>
      </c>
      <c r="F120" s="351">
        <f t="shared" si="5"/>
        <v>1066.5582000000002</v>
      </c>
      <c r="G120" s="376">
        <f t="shared" si="5"/>
        <v>38134.217900000003</v>
      </c>
      <c r="H120" s="351">
        <f t="shared" si="5"/>
        <v>21936.782099999997</v>
      </c>
      <c r="I120" s="353">
        <f t="shared" si="5"/>
        <v>22773.151900000001</v>
      </c>
      <c r="J120" s="157"/>
      <c r="K120" s="129"/>
      <c r="L120" s="157"/>
      <c r="M120" s="157"/>
    </row>
    <row r="121" spans="2:13" ht="14.1" customHeight="1" x14ac:dyDescent="0.25">
      <c r="B121" s="9"/>
      <c r="C121" s="262" t="s">
        <v>12</v>
      </c>
      <c r="D121" s="246">
        <v>45454</v>
      </c>
      <c r="E121" s="377">
        <v>47834</v>
      </c>
      <c r="F121" s="354">
        <v>1065.2053000000001</v>
      </c>
      <c r="G121" s="377">
        <v>31488.815900000001</v>
      </c>
      <c r="H121" s="354">
        <f>E121-G121</f>
        <v>16345.184099999999</v>
      </c>
      <c r="I121" s="355">
        <v>18941.9964</v>
      </c>
      <c r="J121" s="157"/>
      <c r="K121" s="129"/>
      <c r="L121" s="157"/>
      <c r="M121" s="157"/>
    </row>
    <row r="122" spans="2:13" ht="14.1" customHeight="1" x14ac:dyDescent="0.25">
      <c r="B122" s="9"/>
      <c r="C122" s="262" t="s">
        <v>11</v>
      </c>
      <c r="D122" s="246">
        <v>10864</v>
      </c>
      <c r="E122" s="377">
        <v>11737</v>
      </c>
      <c r="F122" s="354">
        <v>1.3529</v>
      </c>
      <c r="G122" s="377">
        <v>6645.402</v>
      </c>
      <c r="H122" s="354">
        <f>E122-G122</f>
        <v>5091.598</v>
      </c>
      <c r="I122" s="355">
        <v>3831.1554999999998</v>
      </c>
      <c r="J122" s="157"/>
      <c r="K122" s="129"/>
      <c r="L122" s="157"/>
      <c r="M122" s="157"/>
    </row>
    <row r="123" spans="2:13" ht="15.75" thickBot="1" x14ac:dyDescent="0.3">
      <c r="B123" s="9"/>
      <c r="C123" s="263" t="s">
        <v>39</v>
      </c>
      <c r="D123" s="247">
        <v>500</v>
      </c>
      <c r="E123" s="378">
        <v>500</v>
      </c>
      <c r="F123" s="356"/>
      <c r="G123" s="378"/>
      <c r="H123" s="356">
        <f>E123-G123</f>
        <v>500</v>
      </c>
      <c r="I123" s="357"/>
      <c r="J123" s="157"/>
      <c r="K123" s="129"/>
      <c r="L123" s="157"/>
      <c r="M123" s="157"/>
    </row>
    <row r="124" spans="2:13" s="98" customFormat="1" ht="13.5" customHeight="1" thickBot="1" x14ac:dyDescent="0.3">
      <c r="B124" s="100"/>
      <c r="C124" s="264" t="s">
        <v>38</v>
      </c>
      <c r="D124" s="297">
        <v>38390</v>
      </c>
      <c r="E124" s="232">
        <v>37926</v>
      </c>
      <c r="F124" s="232">
        <v>2178.5848000000001</v>
      </c>
      <c r="G124" s="232">
        <v>16431.542300000001</v>
      </c>
      <c r="H124" s="300">
        <f>E124-G124</f>
        <v>21494.457699999999</v>
      </c>
      <c r="I124" s="302">
        <v>21744.358700000001</v>
      </c>
      <c r="J124" s="101"/>
      <c r="K124" s="129"/>
      <c r="L124" s="157"/>
      <c r="M124" s="157"/>
    </row>
    <row r="125" spans="2:13" s="71" customFormat="1" ht="14.25" customHeight="1" thickBot="1" x14ac:dyDescent="0.3">
      <c r="B125" s="9"/>
      <c r="C125" s="265" t="s">
        <v>17</v>
      </c>
      <c r="D125" s="227">
        <f>D126+D131+D134</f>
        <v>59368</v>
      </c>
      <c r="E125" s="232">
        <f>E126+E131+E134</f>
        <v>61717</v>
      </c>
      <c r="F125" s="232">
        <f>F126+F131+F134</f>
        <v>707.48739999999998</v>
      </c>
      <c r="G125" s="232">
        <f>G134+G131+G126</f>
        <v>38273.818899999998</v>
      </c>
      <c r="H125" s="358">
        <f>H126+H131+H134</f>
        <v>23443.181099999998</v>
      </c>
      <c r="I125" s="359">
        <f>I126+I131+I134</f>
        <v>26771.519700000004</v>
      </c>
      <c r="J125" s="119"/>
      <c r="K125" s="129"/>
      <c r="L125" s="157"/>
      <c r="M125" s="157"/>
    </row>
    <row r="126" spans="2:13" ht="15.75" customHeight="1" x14ac:dyDescent="0.25">
      <c r="B126" s="2"/>
      <c r="C126" s="266" t="s">
        <v>102</v>
      </c>
      <c r="D126" s="382">
        <f>D127+D128+D129+D130</f>
        <v>44779</v>
      </c>
      <c r="E126" s="379">
        <f>E127+E128+E129+E130</f>
        <v>45672</v>
      </c>
      <c r="F126" s="379">
        <f>F127+F128+F129+F130</f>
        <v>643.625</v>
      </c>
      <c r="G126" s="379">
        <f>G127+G128+G130+G129</f>
        <v>30716.960399999996</v>
      </c>
      <c r="H126" s="360">
        <f>H127+H128+H129+H130</f>
        <v>14955.039599999998</v>
      </c>
      <c r="I126" s="361">
        <f>I127+I128+I129+I130</f>
        <v>20275.903200000001</v>
      </c>
      <c r="J126" s="4"/>
      <c r="K126" s="129"/>
      <c r="L126" s="157"/>
      <c r="M126" s="157"/>
    </row>
    <row r="127" spans="2:13" s="22" customFormat="1" ht="14.1" customHeight="1" x14ac:dyDescent="0.25">
      <c r="B127" s="45"/>
      <c r="C127" s="267" t="s">
        <v>22</v>
      </c>
      <c r="D127" s="242">
        <f>12789</f>
        <v>12789</v>
      </c>
      <c r="E127" s="231">
        <v>14060</v>
      </c>
      <c r="F127" s="231">
        <v>51.063600000000001</v>
      </c>
      <c r="G127" s="231">
        <v>4481.8226000000004</v>
      </c>
      <c r="H127" s="362">
        <f t="shared" ref="H127:H138" si="6">E127-G127</f>
        <v>9578.1774000000005</v>
      </c>
      <c r="I127" s="363">
        <v>3249.5835000000002</v>
      </c>
      <c r="J127" s="46"/>
      <c r="K127" s="129"/>
      <c r="L127" s="157"/>
      <c r="M127" s="157"/>
    </row>
    <row r="128" spans="2:13" s="22" customFormat="1" ht="14.1" customHeight="1" x14ac:dyDescent="0.25">
      <c r="B128" s="131"/>
      <c r="C128" s="267" t="s">
        <v>23</v>
      </c>
      <c r="D128" s="242">
        <v>11990</v>
      </c>
      <c r="E128" s="231">
        <v>13036</v>
      </c>
      <c r="F128" s="231">
        <v>76.119699999999995</v>
      </c>
      <c r="G128" s="231">
        <v>7619.7596000000003</v>
      </c>
      <c r="H128" s="362">
        <f t="shared" si="6"/>
        <v>5416.2403999999997</v>
      </c>
      <c r="I128" s="363">
        <v>5050.5637999999999</v>
      </c>
      <c r="J128" s="137"/>
      <c r="K128" s="129"/>
      <c r="L128" s="157"/>
      <c r="M128" s="157"/>
    </row>
    <row r="129" spans="2:13" s="22" customFormat="1" ht="14.1" customHeight="1" x14ac:dyDescent="0.25">
      <c r="B129" s="131"/>
      <c r="C129" s="267" t="s">
        <v>24</v>
      </c>
      <c r="D129" s="242">
        <v>11335</v>
      </c>
      <c r="E129" s="231">
        <v>10528</v>
      </c>
      <c r="F129" s="231">
        <v>186.3792</v>
      </c>
      <c r="G129" s="231">
        <v>8998.1898999999994</v>
      </c>
      <c r="H129" s="362">
        <f t="shared" si="6"/>
        <v>1529.8101000000006</v>
      </c>
      <c r="I129" s="363">
        <v>5586.9890999999998</v>
      </c>
      <c r="J129" s="137"/>
      <c r="K129" s="129"/>
      <c r="L129" s="157"/>
      <c r="M129" s="157"/>
    </row>
    <row r="130" spans="2:13" s="22" customFormat="1" ht="14.1" customHeight="1" x14ac:dyDescent="0.25">
      <c r="B130" s="131"/>
      <c r="C130" s="267" t="s">
        <v>93</v>
      </c>
      <c r="D130" s="242">
        <v>8665</v>
      </c>
      <c r="E130" s="231">
        <v>8048</v>
      </c>
      <c r="F130" s="231">
        <v>330.0625</v>
      </c>
      <c r="G130" s="231">
        <v>9617.1882999999998</v>
      </c>
      <c r="H130" s="362">
        <f t="shared" si="6"/>
        <v>-1569.1882999999998</v>
      </c>
      <c r="I130" s="363">
        <v>6388.7668000000003</v>
      </c>
      <c r="J130" s="137"/>
      <c r="K130" s="129"/>
      <c r="L130" s="157"/>
      <c r="M130" s="157"/>
    </row>
    <row r="131" spans="2:13" s="23" customFormat="1" ht="14.1" customHeight="1" x14ac:dyDescent="0.25">
      <c r="B131" s="20"/>
      <c r="C131" s="268" t="s">
        <v>18</v>
      </c>
      <c r="D131" s="235">
        <f>D132+D133</f>
        <v>6419</v>
      </c>
      <c r="E131" s="380">
        <f>E132+E133</f>
        <v>7060</v>
      </c>
      <c r="F131" s="380">
        <v>1.89E-2</v>
      </c>
      <c r="G131" s="380">
        <v>4311.4242999999997</v>
      </c>
      <c r="H131" s="364">
        <f t="shared" si="6"/>
        <v>2748.5757000000003</v>
      </c>
      <c r="I131" s="365">
        <v>3632.6808000000001</v>
      </c>
      <c r="J131" s="39"/>
      <c r="K131" s="129"/>
      <c r="L131" s="157"/>
      <c r="M131" s="157"/>
    </row>
    <row r="132" spans="2:13" ht="14.1" customHeight="1" x14ac:dyDescent="0.25">
      <c r="B132" s="9"/>
      <c r="C132" s="267" t="s">
        <v>40</v>
      </c>
      <c r="D132" s="242">
        <v>5919</v>
      </c>
      <c r="E132" s="231">
        <v>6560</v>
      </c>
      <c r="F132" s="231">
        <v>1.89E-2</v>
      </c>
      <c r="G132" s="231">
        <v>4295.2323999999999</v>
      </c>
      <c r="H132" s="362">
        <f t="shared" si="6"/>
        <v>2264.7676000000001</v>
      </c>
      <c r="I132" s="363">
        <v>3627.5722000000001</v>
      </c>
      <c r="J132" s="119"/>
      <c r="K132" s="129"/>
      <c r="L132" s="157"/>
      <c r="M132" s="157"/>
    </row>
    <row r="133" spans="2:13" ht="14.1" customHeight="1" x14ac:dyDescent="0.25">
      <c r="B133" s="20"/>
      <c r="C133" s="267" t="s">
        <v>41</v>
      </c>
      <c r="D133" s="242">
        <v>500</v>
      </c>
      <c r="E133" s="231">
        <v>500</v>
      </c>
      <c r="F133" s="231">
        <v>0.43880000000000002</v>
      </c>
      <c r="G133" s="231">
        <f>G131-G132</f>
        <v>16.191899999999805</v>
      </c>
      <c r="H133" s="362">
        <f t="shared" si="6"/>
        <v>483.80810000000019</v>
      </c>
      <c r="I133" s="363">
        <v>2862.9357</v>
      </c>
      <c r="J133" s="39"/>
      <c r="K133" s="129"/>
      <c r="L133" s="157"/>
      <c r="M133" s="157"/>
    </row>
    <row r="134" spans="2:13" ht="15.75" thickBot="1" x14ac:dyDescent="0.3">
      <c r="B134" s="9"/>
      <c r="C134" s="269" t="s">
        <v>90</v>
      </c>
      <c r="D134" s="259">
        <v>8170</v>
      </c>
      <c r="E134" s="381">
        <v>8985</v>
      </c>
      <c r="F134" s="381">
        <v>63.843499999999999</v>
      </c>
      <c r="G134" s="381">
        <v>3245.4342000000001</v>
      </c>
      <c r="H134" s="366">
        <f t="shared" si="6"/>
        <v>5739.5658000000003</v>
      </c>
      <c r="I134" s="367">
        <v>2862.9357</v>
      </c>
      <c r="J134" s="119"/>
      <c r="K134" s="129"/>
      <c r="L134" s="157"/>
      <c r="M134" s="157"/>
    </row>
    <row r="135" spans="2:13" s="71" customFormat="1" ht="15.75" thickBot="1" x14ac:dyDescent="0.3">
      <c r="B135" s="9"/>
      <c r="C135" s="265" t="s">
        <v>13</v>
      </c>
      <c r="D135" s="227">
        <v>124</v>
      </c>
      <c r="E135" s="232">
        <v>124</v>
      </c>
      <c r="F135" s="232"/>
      <c r="G135" s="232">
        <v>12.23</v>
      </c>
      <c r="H135" s="383">
        <f t="shared" si="6"/>
        <v>111.77</v>
      </c>
      <c r="I135" s="384">
        <v>5.1165000000000003</v>
      </c>
      <c r="J135" s="119"/>
      <c r="K135" s="129"/>
      <c r="L135" s="157"/>
      <c r="M135" s="157"/>
    </row>
    <row r="136" spans="2:13" s="71" customFormat="1" ht="18" thickBot="1" x14ac:dyDescent="0.3">
      <c r="B136" s="9"/>
      <c r="C136" s="270" t="s">
        <v>67</v>
      </c>
      <c r="D136" s="298">
        <v>2000</v>
      </c>
      <c r="E136" s="301">
        <v>2000</v>
      </c>
      <c r="F136" s="301">
        <v>18.6584</v>
      </c>
      <c r="G136" s="301">
        <v>2000</v>
      </c>
      <c r="H136" s="301">
        <f t="shared" si="6"/>
        <v>0</v>
      </c>
      <c r="I136" s="303">
        <v>2000</v>
      </c>
      <c r="J136" s="119"/>
      <c r="K136" s="129"/>
      <c r="L136" s="157"/>
      <c r="M136" s="157"/>
    </row>
    <row r="137" spans="2:13" s="71" customFormat="1" ht="15.75" thickBot="1" x14ac:dyDescent="0.3">
      <c r="B137" s="9"/>
      <c r="C137" s="265" t="s">
        <v>42</v>
      </c>
      <c r="D137" s="227">
        <v>250</v>
      </c>
      <c r="E137" s="232">
        <v>250</v>
      </c>
      <c r="F137" s="232"/>
      <c r="G137" s="232">
        <v>96.384</v>
      </c>
      <c r="H137" s="232">
        <f t="shared" si="6"/>
        <v>153.61599999999999</v>
      </c>
      <c r="I137" s="233">
        <v>200.959</v>
      </c>
      <c r="J137" s="157"/>
      <c r="K137" s="129"/>
      <c r="L137" s="157"/>
      <c r="M137" s="157"/>
    </row>
    <row r="138" spans="2:13" s="71" customFormat="1" ht="15.75" thickBot="1" x14ac:dyDescent="0.3">
      <c r="B138" s="9"/>
      <c r="C138" s="220" t="s">
        <v>14</v>
      </c>
      <c r="D138" s="226"/>
      <c r="E138" s="236"/>
      <c r="F138" s="236"/>
      <c r="G138" s="236">
        <v>204</v>
      </c>
      <c r="H138" s="236">
        <f t="shared" si="6"/>
        <v>-204</v>
      </c>
      <c r="I138" s="299">
        <v>151</v>
      </c>
      <c r="J138" s="119"/>
      <c r="K138" s="129"/>
      <c r="L138" s="157"/>
      <c r="M138" s="157"/>
    </row>
    <row r="139" spans="2:13" s="3" customFormat="1" ht="16.5" thickBot="1" x14ac:dyDescent="0.3">
      <c r="B139" s="2"/>
      <c r="C139" s="32" t="s">
        <v>9</v>
      </c>
      <c r="D139" s="187">
        <f>D120+D124+D125+D135+D136+D137+D138</f>
        <v>156950</v>
      </c>
      <c r="E139" s="187">
        <f t="shared" ref="E139:H139" si="7">E120+E124+E125+E135+E136+E137+E138</f>
        <v>162088</v>
      </c>
      <c r="F139" s="187">
        <f>F120+F124+F125+F135+F136+F137+F138</f>
        <v>3971.2887999999998</v>
      </c>
      <c r="G139" s="187">
        <f>G120+G124+G125+G135+G136+G137+G138</f>
        <v>95152.193100000004</v>
      </c>
      <c r="H139" s="187">
        <f t="shared" si="7"/>
        <v>66935.806899999996</v>
      </c>
      <c r="I139" s="420">
        <f>I120+I124+I125+I135+I136+I137+I138</f>
        <v>73646.105800000019</v>
      </c>
      <c r="J139" s="173"/>
      <c r="K139" s="129"/>
      <c r="L139" s="157"/>
      <c r="M139" s="157"/>
    </row>
    <row r="140" spans="2:13" s="3" customFormat="1" ht="14.25" customHeight="1" x14ac:dyDescent="0.25">
      <c r="B140" s="2"/>
      <c r="C140" s="369" t="s">
        <v>83</v>
      </c>
      <c r="D140" s="34"/>
      <c r="E140" s="34"/>
      <c r="F140" s="34"/>
      <c r="G140" s="34"/>
      <c r="H140" s="173"/>
      <c r="I140" s="173"/>
      <c r="J140" s="173"/>
      <c r="K140" s="1"/>
      <c r="L140" s="4"/>
      <c r="M140" s="4"/>
    </row>
    <row r="141" spans="2:13" s="3" customFormat="1" ht="14.25" customHeight="1" x14ac:dyDescent="0.25">
      <c r="B141" s="2"/>
      <c r="C141" s="124" t="s">
        <v>110</v>
      </c>
      <c r="D141" s="34"/>
      <c r="E141" s="34"/>
      <c r="F141" s="34"/>
      <c r="G141" s="34"/>
      <c r="H141" s="173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3" t="s">
        <v>127</v>
      </c>
      <c r="D142" s="34"/>
      <c r="E142" s="34"/>
      <c r="F142" s="34"/>
      <c r="G142" s="34"/>
      <c r="H142" s="173"/>
      <c r="I142" s="173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7"/>
      <c r="E143" s="207"/>
      <c r="F143" s="48"/>
      <c r="G143" s="48"/>
      <c r="H143" s="36"/>
      <c r="I143" s="78"/>
      <c r="J143" s="155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7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11"/>
      <c r="C148" s="212"/>
      <c r="D148" s="213"/>
      <c r="E148" s="213"/>
      <c r="F148" s="213"/>
      <c r="G148" s="213"/>
      <c r="H148" s="214"/>
      <c r="I148" s="214"/>
      <c r="J148" s="214"/>
      <c r="K148" s="215"/>
      <c r="L148" s="119"/>
      <c r="M148" s="119"/>
    </row>
    <row r="149" spans="2:13" ht="12" customHeight="1" thickBot="1" x14ac:dyDescent="0.3">
      <c r="B149" s="120"/>
      <c r="C149" s="421" t="s">
        <v>2</v>
      </c>
      <c r="D149" s="422"/>
      <c r="E149" s="190"/>
      <c r="F149" s="190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1" t="s">
        <v>54</v>
      </c>
      <c r="D150" s="272">
        <v>19514</v>
      </c>
      <c r="E150" s="273"/>
      <c r="F150" s="190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4" t="s">
        <v>70</v>
      </c>
      <c r="D151" s="275">
        <v>8878</v>
      </c>
      <c r="E151" s="273"/>
      <c r="F151" s="190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6" t="s">
        <v>71</v>
      </c>
      <c r="D152" s="275">
        <v>4266</v>
      </c>
      <c r="E152" s="273"/>
      <c r="F152" s="190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77" t="s">
        <v>31</v>
      </c>
      <c r="D153" s="278">
        <f>SUM(D150:D152)</f>
        <v>32658</v>
      </c>
      <c r="E153" s="273"/>
      <c r="F153" s="190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79" t="s">
        <v>87</v>
      </c>
      <c r="D154" s="280"/>
      <c r="E154" s="280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79" t="s">
        <v>99</v>
      </c>
      <c r="D155" s="280"/>
      <c r="E155" s="280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100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.75" thickBot="1" x14ac:dyDescent="0.3">
      <c r="B158" s="120"/>
      <c r="C158" s="107" t="s">
        <v>19</v>
      </c>
      <c r="D158" s="114" t="s">
        <v>20</v>
      </c>
      <c r="E158" s="70" t="str">
        <f>F20</f>
        <v>LANDET KVANTUM UKE 27</v>
      </c>
      <c r="F158" s="70" t="str">
        <f>G20</f>
        <v>LANDET KVANTUM T.O.M UKE 27</v>
      </c>
      <c r="G158" s="70" t="str">
        <f>I20</f>
        <v>RESTKVOTER</v>
      </c>
      <c r="H158" s="93" t="str">
        <f>J20</f>
        <v>LANDET KVANTUM T.O.M. UKE 27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4">
        <v>19401</v>
      </c>
      <c r="E159" s="184">
        <v>1810.6339</v>
      </c>
      <c r="F159" s="184">
        <v>14362.098099999999</v>
      </c>
      <c r="G159" s="184">
        <f>D159-F159</f>
        <v>5038.9019000000008</v>
      </c>
      <c r="H159" s="184">
        <v>7378.0941000000003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4">
        <v>100</v>
      </c>
      <c r="E160" s="184"/>
      <c r="F160" s="184">
        <v>3.6642999999999999</v>
      </c>
      <c r="G160" s="184">
        <f>D160-F160</f>
        <v>96.335700000000003</v>
      </c>
      <c r="H160" s="184">
        <v>5.5336999999999996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5">
        <v>13</v>
      </c>
      <c r="E161" s="185"/>
      <c r="F161" s="185">
        <v>0.02</v>
      </c>
      <c r="G161" s="185">
        <f>D161-F161</f>
        <v>12.98</v>
      </c>
      <c r="H161" s="185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6">
        <f>SUM(D159:D161)</f>
        <v>19514</v>
      </c>
      <c r="E162" s="186">
        <f>SUM(E159:E161)</f>
        <v>1810.6339</v>
      </c>
      <c r="F162" s="186">
        <f>SUM(F159:F161)</f>
        <v>14365.7824</v>
      </c>
      <c r="G162" s="186">
        <f>D162-F162</f>
        <v>5148.2175999999999</v>
      </c>
      <c r="H162" s="186">
        <f>SUM(H159:H161)</f>
        <v>7383.6278000000002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3"/>
      <c r="C163" s="135" t="s">
        <v>66</v>
      </c>
      <c r="D163" s="155"/>
      <c r="E163" s="155"/>
      <c r="F163" s="210"/>
      <c r="G163" s="210"/>
      <c r="H163" s="210"/>
      <c r="I163" s="210"/>
      <c r="J163" s="155"/>
      <c r="K163" s="156"/>
      <c r="L163" s="119"/>
    </row>
    <row r="164" spans="1:13" s="40" customFormat="1" ht="30" customHeight="1" thickTop="1" thickBot="1" x14ac:dyDescent="0.35">
      <c r="A164" s="80"/>
      <c r="B164" s="49"/>
      <c r="C164" s="216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26" t="s">
        <v>1</v>
      </c>
      <c r="C165" s="427"/>
      <c r="D165" s="427"/>
      <c r="E165" s="427"/>
      <c r="F165" s="427"/>
      <c r="G165" s="427"/>
      <c r="H165" s="427"/>
      <c r="I165" s="427"/>
      <c r="J165" s="427"/>
      <c r="K165" s="428"/>
      <c r="L165" s="191"/>
      <c r="M165" s="191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21" t="s">
        <v>2</v>
      </c>
      <c r="D167" s="422"/>
      <c r="E167" s="421" t="s">
        <v>53</v>
      </c>
      <c r="F167" s="422"/>
      <c r="G167" s="421" t="s">
        <v>101</v>
      </c>
      <c r="H167" s="422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71" t="s">
        <v>54</v>
      </c>
      <c r="D168" s="281">
        <v>54382</v>
      </c>
      <c r="E168" s="282" t="s">
        <v>5</v>
      </c>
      <c r="F168" s="283">
        <v>40872</v>
      </c>
      <c r="G168" s="274" t="s">
        <v>12</v>
      </c>
      <c r="H168" s="102">
        <v>26187</v>
      </c>
      <c r="I168" s="84"/>
      <c r="J168" s="84"/>
      <c r="K168" s="31"/>
      <c r="L168" s="151"/>
      <c r="M168" s="151"/>
    </row>
    <row r="169" spans="1:13" ht="14.25" customHeight="1" x14ac:dyDescent="0.25">
      <c r="B169" s="50"/>
      <c r="C169" s="274" t="s">
        <v>44</v>
      </c>
      <c r="D169" s="284">
        <v>51031</v>
      </c>
      <c r="E169" s="285" t="s">
        <v>45</v>
      </c>
      <c r="F169" s="286">
        <v>8000</v>
      </c>
      <c r="G169" s="274" t="s">
        <v>11</v>
      </c>
      <c r="H169" s="102">
        <v>6816</v>
      </c>
      <c r="I169" s="84"/>
      <c r="J169" s="84"/>
      <c r="K169" s="31"/>
      <c r="L169" s="151"/>
      <c r="M169" s="151"/>
    </row>
    <row r="170" spans="1:13" ht="14.25" customHeight="1" x14ac:dyDescent="0.25">
      <c r="B170" s="50"/>
      <c r="C170" s="274"/>
      <c r="D170" s="284"/>
      <c r="E170" s="285" t="s">
        <v>38</v>
      </c>
      <c r="F170" s="286">
        <v>5500</v>
      </c>
      <c r="G170" s="274" t="s">
        <v>46</v>
      </c>
      <c r="H170" s="102">
        <v>6060</v>
      </c>
      <c r="I170" s="84"/>
      <c r="J170" s="84"/>
      <c r="K170" s="52"/>
      <c r="L170" s="192"/>
      <c r="M170" s="192"/>
    </row>
    <row r="171" spans="1:13" ht="14.1" customHeight="1" thickBot="1" x14ac:dyDescent="0.3">
      <c r="B171" s="50"/>
      <c r="C171" s="274"/>
      <c r="D171" s="284"/>
      <c r="E171" s="285"/>
      <c r="F171" s="286"/>
      <c r="G171" s="274" t="s">
        <v>47</v>
      </c>
      <c r="H171" s="102">
        <v>1811</v>
      </c>
      <c r="I171" s="84"/>
      <c r="J171" s="84"/>
      <c r="K171" s="52"/>
      <c r="L171" s="192"/>
      <c r="M171" s="192"/>
    </row>
    <row r="172" spans="1:13" ht="14.1" customHeight="1" thickBot="1" x14ac:dyDescent="0.3">
      <c r="B172" s="50"/>
      <c r="C172" s="53" t="s">
        <v>31</v>
      </c>
      <c r="D172" s="287">
        <f>SUM(D168:D171)</f>
        <v>105413</v>
      </c>
      <c r="E172" s="288" t="s">
        <v>56</v>
      </c>
      <c r="F172" s="287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2"/>
      <c r="M172" s="192"/>
    </row>
    <row r="173" spans="1:13" ht="12.95" customHeight="1" x14ac:dyDescent="0.25">
      <c r="B173" s="50"/>
      <c r="C173" s="256" t="s">
        <v>73</v>
      </c>
      <c r="D173" s="285"/>
      <c r="E173" s="285"/>
      <c r="F173" s="285"/>
      <c r="G173" s="85"/>
      <c r="H173" s="51"/>
      <c r="I173" s="84"/>
      <c r="J173" s="84"/>
      <c r="K173" s="52"/>
      <c r="L173" s="192"/>
      <c r="M173" s="192"/>
    </row>
    <row r="174" spans="1:13" s="6" customFormat="1" ht="12.95" customHeight="1" x14ac:dyDescent="0.25">
      <c r="B174" s="50"/>
      <c r="C174" s="289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23" t="s">
        <v>8</v>
      </c>
      <c r="C176" s="424"/>
      <c r="D176" s="424"/>
      <c r="E176" s="424"/>
      <c r="F176" s="424"/>
      <c r="G176" s="424"/>
      <c r="H176" s="424"/>
      <c r="I176" s="424"/>
      <c r="J176" s="424"/>
      <c r="K176" s="425"/>
      <c r="L176" s="191"/>
      <c r="M176" s="191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8" thickBot="1" x14ac:dyDescent="0.3">
      <c r="A178" s="3"/>
      <c r="B178" s="29"/>
      <c r="C178" s="107" t="s">
        <v>19</v>
      </c>
      <c r="D178" s="179" t="s">
        <v>77</v>
      </c>
      <c r="E178" s="329" t="s">
        <v>74</v>
      </c>
      <c r="F178" s="225" t="str">
        <f>F20</f>
        <v>LANDET KVANTUM UKE 27</v>
      </c>
      <c r="G178" s="70" t="str">
        <f>G20</f>
        <v>LANDET KVANTUM T.O.M UKE 27</v>
      </c>
      <c r="H178" s="70" t="str">
        <f>I20</f>
        <v>RESTKVOTER</v>
      </c>
      <c r="I178" s="93" t="str">
        <f>J20</f>
        <v>LANDET KVANTUM T.O.M. UKE 27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28">
        <f t="shared" ref="D179:H179" si="8">D180+D181+D182+D183</f>
        <v>40874</v>
      </c>
      <c r="E179" s="307">
        <f>E180+E181+E182+E183</f>
        <v>44365</v>
      </c>
      <c r="F179" s="307">
        <f>F180+F181+F182+F183</f>
        <v>147</v>
      </c>
      <c r="G179" s="307">
        <f>G180+G181+G182+G183</f>
        <v>19217.304600000003</v>
      </c>
      <c r="H179" s="307">
        <f t="shared" si="8"/>
        <v>25147.695399999997</v>
      </c>
      <c r="I179" s="312">
        <f>I180+I181+I182+I183</f>
        <v>33052.375</v>
      </c>
      <c r="J179" s="81"/>
      <c r="K179" s="58"/>
      <c r="L179" s="193"/>
      <c r="M179" s="193"/>
    </row>
    <row r="180" spans="1:13" ht="14.1" customHeight="1" x14ac:dyDescent="0.25">
      <c r="B180" s="50"/>
      <c r="C180" s="296" t="s">
        <v>81</v>
      </c>
      <c r="D180" s="290">
        <v>26187</v>
      </c>
      <c r="E180" s="305">
        <v>28809</v>
      </c>
      <c r="F180" s="305"/>
      <c r="G180" s="305">
        <v>15878.847100000001</v>
      </c>
      <c r="H180" s="305">
        <f t="shared" ref="H180:H185" si="9">E180-G180</f>
        <v>12930.152899999999</v>
      </c>
      <c r="I180" s="310">
        <v>27882.375</v>
      </c>
      <c r="J180" s="81"/>
      <c r="K180" s="58"/>
      <c r="L180" s="193"/>
      <c r="M180" s="193"/>
    </row>
    <row r="181" spans="1:13" ht="14.1" customHeight="1" x14ac:dyDescent="0.25">
      <c r="B181" s="50"/>
      <c r="C181" s="109" t="s">
        <v>11</v>
      </c>
      <c r="D181" s="290">
        <v>6816</v>
      </c>
      <c r="E181" s="305">
        <v>7498</v>
      </c>
      <c r="F181" s="305"/>
      <c r="G181" s="305">
        <v>949.17949999999996</v>
      </c>
      <c r="H181" s="305">
        <f t="shared" si="9"/>
        <v>6548.8204999999998</v>
      </c>
      <c r="I181" s="310">
        <v>2117</v>
      </c>
      <c r="J181" s="81"/>
      <c r="K181" s="58"/>
      <c r="L181" s="193"/>
      <c r="M181" s="193"/>
    </row>
    <row r="182" spans="1:13" ht="14.1" customHeight="1" x14ac:dyDescent="0.25">
      <c r="B182" s="50"/>
      <c r="C182" s="109" t="s">
        <v>47</v>
      </c>
      <c r="D182" s="290">
        <v>1811</v>
      </c>
      <c r="E182" s="305">
        <v>1877</v>
      </c>
      <c r="F182" s="305">
        <v>10</v>
      </c>
      <c r="G182" s="305">
        <v>1194.9983999999999</v>
      </c>
      <c r="H182" s="305">
        <f t="shared" si="9"/>
        <v>682.00160000000005</v>
      </c>
      <c r="I182" s="310">
        <v>1209</v>
      </c>
      <c r="J182" s="81"/>
      <c r="K182" s="58"/>
      <c r="L182" s="193"/>
      <c r="M182" s="193"/>
    </row>
    <row r="183" spans="1:13" ht="14.1" customHeight="1" thickBot="1" x14ac:dyDescent="0.3">
      <c r="B183" s="50"/>
      <c r="C183" s="389" t="s">
        <v>46</v>
      </c>
      <c r="D183" s="390">
        <v>6060</v>
      </c>
      <c r="E183" s="391">
        <v>6181</v>
      </c>
      <c r="F183" s="391">
        <v>137</v>
      </c>
      <c r="G183" s="391">
        <v>1194.2796000000001</v>
      </c>
      <c r="H183" s="391">
        <f t="shared" si="9"/>
        <v>4986.7204000000002</v>
      </c>
      <c r="I183" s="392">
        <v>1844</v>
      </c>
      <c r="J183" s="81"/>
      <c r="K183" s="58"/>
      <c r="L183" s="193"/>
      <c r="M183" s="193"/>
    </row>
    <row r="184" spans="1:13" ht="14.1" customHeight="1" thickBot="1" x14ac:dyDescent="0.3">
      <c r="B184" s="50"/>
      <c r="C184" s="112" t="s">
        <v>38</v>
      </c>
      <c r="D184" s="291">
        <v>5500</v>
      </c>
      <c r="E184" s="309">
        <v>5500</v>
      </c>
      <c r="F184" s="309">
        <v>121</v>
      </c>
      <c r="G184" s="309">
        <v>1796</v>
      </c>
      <c r="H184" s="309">
        <f t="shared" si="9"/>
        <v>3704</v>
      </c>
      <c r="I184" s="314">
        <v>2546</v>
      </c>
      <c r="J184" s="81"/>
      <c r="K184" s="58"/>
      <c r="L184" s="193"/>
      <c r="M184" s="193"/>
    </row>
    <row r="185" spans="1:13" ht="14.1" customHeight="1" x14ac:dyDescent="0.25">
      <c r="B185" s="50"/>
      <c r="C185" s="108" t="s">
        <v>17</v>
      </c>
      <c r="D185" s="228">
        <v>8000</v>
      </c>
      <c r="E185" s="307">
        <v>8000</v>
      </c>
      <c r="F185" s="228">
        <f>F186+F187</f>
        <v>17</v>
      </c>
      <c r="G185" s="228">
        <f>G186+G187</f>
        <v>1986</v>
      </c>
      <c r="H185" s="307">
        <f t="shared" si="9"/>
        <v>6014</v>
      </c>
      <c r="I185" s="312">
        <f>I186+I187</f>
        <v>3324.1063999999997</v>
      </c>
      <c r="J185" s="81"/>
      <c r="K185" s="58"/>
      <c r="L185" s="193"/>
      <c r="M185" s="193"/>
    </row>
    <row r="186" spans="1:13" ht="14.1" customHeight="1" x14ac:dyDescent="0.25">
      <c r="B186" s="50"/>
      <c r="C186" s="109" t="s">
        <v>29</v>
      </c>
      <c r="D186" s="290"/>
      <c r="E186" s="305"/>
      <c r="F186" s="290">
        <v>2</v>
      </c>
      <c r="G186" s="290">
        <v>885</v>
      </c>
      <c r="H186" s="305"/>
      <c r="I186" s="310">
        <v>1400.1063999999999</v>
      </c>
      <c r="J186" s="81"/>
      <c r="K186" s="58"/>
      <c r="L186" s="193"/>
      <c r="M186" s="193"/>
    </row>
    <row r="187" spans="1:13" ht="14.1" customHeight="1" thickBot="1" x14ac:dyDescent="0.3">
      <c r="B187" s="50"/>
      <c r="C187" s="111" t="s">
        <v>48</v>
      </c>
      <c r="D187" s="230"/>
      <c r="E187" s="308"/>
      <c r="F187" s="230">
        <v>15</v>
      </c>
      <c r="G187" s="230">
        <v>1101</v>
      </c>
      <c r="H187" s="308"/>
      <c r="I187" s="313">
        <v>1924</v>
      </c>
      <c r="J187" s="84"/>
      <c r="K187" s="58"/>
      <c r="L187" s="193"/>
      <c r="M187" s="193"/>
    </row>
    <row r="188" spans="1:13" ht="14.1" customHeight="1" thickBot="1" x14ac:dyDescent="0.3">
      <c r="B188" s="50"/>
      <c r="C188" s="112" t="s">
        <v>13</v>
      </c>
      <c r="D188" s="291">
        <v>10</v>
      </c>
      <c r="E188" s="309">
        <v>10</v>
      </c>
      <c r="F188" s="291"/>
      <c r="G188" s="291"/>
      <c r="H188" s="309">
        <f>E188-G188</f>
        <v>10</v>
      </c>
      <c r="I188" s="314">
        <v>14.4122</v>
      </c>
      <c r="J188" s="81"/>
      <c r="K188" s="58"/>
      <c r="L188" s="193"/>
      <c r="M188" s="193"/>
    </row>
    <row r="189" spans="1:13" ht="14.1" customHeight="1" thickBot="1" x14ac:dyDescent="0.3">
      <c r="B189" s="50"/>
      <c r="C189" s="110" t="s">
        <v>49</v>
      </c>
      <c r="D189" s="229"/>
      <c r="E189" s="306"/>
      <c r="F189" s="229">
        <v>3</v>
      </c>
      <c r="G189" s="229">
        <v>27</v>
      </c>
      <c r="H189" s="306">
        <f>E189-G189</f>
        <v>-27</v>
      </c>
      <c r="I189" s="311">
        <v>19</v>
      </c>
      <c r="J189" s="81"/>
      <c r="K189" s="58"/>
      <c r="L189" s="193"/>
      <c r="M189" s="193"/>
    </row>
    <row r="190" spans="1:13" ht="16.5" thickBot="1" x14ac:dyDescent="0.3">
      <c r="A190" s="3"/>
      <c r="B190" s="29"/>
      <c r="C190" s="113" t="s">
        <v>9</v>
      </c>
      <c r="D190" s="187">
        <f>D179+D184+D185+D188</f>
        <v>54384</v>
      </c>
      <c r="E190" s="197">
        <f>E179+E184+E185+E188+E189</f>
        <v>57875</v>
      </c>
      <c r="F190" s="187">
        <f>F179+F184+F185+F188+F189</f>
        <v>288</v>
      </c>
      <c r="G190" s="187">
        <f>G179+G184+G185+G188+G189</f>
        <v>23026.304600000003</v>
      </c>
      <c r="H190" s="201">
        <f>H179+H184+H185+H188+H189</f>
        <v>34848.695399999997</v>
      </c>
      <c r="I190" s="198">
        <f>I179+I184+I185+I188+I189</f>
        <v>38955.893599999996</v>
      </c>
      <c r="J190" s="178"/>
      <c r="K190" s="58"/>
      <c r="L190" s="193"/>
      <c r="M190" s="193"/>
    </row>
    <row r="191" spans="1:13" ht="14.1" customHeight="1" x14ac:dyDescent="0.25">
      <c r="A191" s="3"/>
      <c r="B191" s="29"/>
      <c r="C191" s="369" t="s">
        <v>82</v>
      </c>
      <c r="D191" s="67"/>
      <c r="E191" s="67"/>
      <c r="F191" s="67"/>
      <c r="G191" s="67"/>
      <c r="H191" s="368"/>
      <c r="I191" s="368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26" t="s">
        <v>1</v>
      </c>
      <c r="C195" s="427"/>
      <c r="D195" s="427"/>
      <c r="E195" s="427"/>
      <c r="F195" s="427"/>
      <c r="G195" s="427"/>
      <c r="H195" s="427"/>
      <c r="I195" s="427"/>
      <c r="J195" s="427"/>
      <c r="K195" s="428"/>
      <c r="L195" s="191"/>
      <c r="M195" s="191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21" t="s">
        <v>2</v>
      </c>
      <c r="D197" s="422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71" t="s">
        <v>80</v>
      </c>
      <c r="D198" s="272">
        <v>6955</v>
      </c>
      <c r="E198" s="292"/>
      <c r="F198" s="241"/>
      <c r="G198" s="76"/>
      <c r="H198" s="76"/>
      <c r="I198" s="76"/>
      <c r="J198" s="161"/>
      <c r="K198" s="72"/>
      <c r="L198" s="119"/>
      <c r="M198" s="119"/>
    </row>
    <row r="199" spans="1:13" ht="14.1" customHeight="1" x14ac:dyDescent="0.25">
      <c r="B199" s="75"/>
      <c r="C199" s="274" t="s">
        <v>44</v>
      </c>
      <c r="D199" s="275">
        <v>35819</v>
      </c>
      <c r="E199" s="292"/>
      <c r="F199" s="241"/>
      <c r="G199" s="76"/>
      <c r="H199" s="76"/>
      <c r="I199" s="76"/>
      <c r="J199" s="161"/>
      <c r="K199" s="72"/>
      <c r="L199" s="119"/>
      <c r="M199" s="119"/>
    </row>
    <row r="200" spans="1:13" ht="14.1" customHeight="1" thickBot="1" x14ac:dyDescent="0.3">
      <c r="B200" s="75"/>
      <c r="C200" s="276" t="s">
        <v>28</v>
      </c>
      <c r="D200" s="275">
        <v>382</v>
      </c>
      <c r="E200" s="292"/>
      <c r="F200" s="241"/>
      <c r="G200" s="89"/>
      <c r="H200" s="76"/>
      <c r="I200" s="76"/>
      <c r="J200" s="161"/>
      <c r="K200" s="72"/>
      <c r="L200" s="119"/>
      <c r="M200" s="119"/>
    </row>
    <row r="201" spans="1:13" ht="14.1" customHeight="1" thickBot="1" x14ac:dyDescent="0.3">
      <c r="B201" s="75"/>
      <c r="C201" s="277" t="s">
        <v>31</v>
      </c>
      <c r="D201" s="278">
        <f>SUM(D198:D200)</f>
        <v>43156</v>
      </c>
      <c r="E201" s="292"/>
      <c r="F201"/>
      <c r="G201" s="89"/>
      <c r="H201" s="76"/>
      <c r="I201" s="76"/>
      <c r="J201" s="161"/>
      <c r="K201" s="72"/>
      <c r="L201" s="119"/>
      <c r="M201" s="119"/>
    </row>
    <row r="202" spans="1:13" ht="13.5" customHeight="1" x14ac:dyDescent="0.25">
      <c r="B202" s="83"/>
      <c r="C202" s="293" t="s">
        <v>69</v>
      </c>
      <c r="D202" s="285"/>
      <c r="E202" s="285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89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23" t="s">
        <v>8</v>
      </c>
      <c r="C205" s="424"/>
      <c r="D205" s="424"/>
      <c r="E205" s="424"/>
      <c r="F205" s="424"/>
      <c r="G205" s="424"/>
      <c r="H205" s="424"/>
      <c r="I205" s="424"/>
      <c r="J205" s="424"/>
      <c r="K205" s="425"/>
      <c r="L205" s="191"/>
      <c r="M205" s="191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27</v>
      </c>
      <c r="F207" s="70" t="str">
        <f>G20</f>
        <v>LANDET KVANTUM T.O.M UKE 27</v>
      </c>
      <c r="G207" s="70" t="str">
        <f>I20</f>
        <v>RESTKVOTER</v>
      </c>
      <c r="H207" s="93" t="str">
        <f>J20</f>
        <v>LANDET KVANTUM T.O.M. UKE 27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4">
        <v>1600</v>
      </c>
      <c r="E208" s="184">
        <v>9</v>
      </c>
      <c r="F208" s="184">
        <v>533</v>
      </c>
      <c r="G208" s="184">
        <f>D208-F208</f>
        <v>1067</v>
      </c>
      <c r="H208" s="221">
        <v>658</v>
      </c>
      <c r="I208" s="96"/>
      <c r="J208" s="163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4">
        <v>5305</v>
      </c>
      <c r="E209" s="184">
        <v>66</v>
      </c>
      <c r="F209" s="184">
        <v>2306</v>
      </c>
      <c r="G209" s="184">
        <f t="shared" ref="G209:G211" si="10">D209-F209</f>
        <v>2999</v>
      </c>
      <c r="H209" s="221">
        <v>1960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5">
        <v>50</v>
      </c>
      <c r="E210" s="185"/>
      <c r="F210" s="185">
        <v>0.51919999999999999</v>
      </c>
      <c r="G210" s="184">
        <f t="shared" si="10"/>
        <v>49.480800000000002</v>
      </c>
      <c r="H210" s="222">
        <v>7.5460000000000003</v>
      </c>
      <c r="I210" s="96"/>
      <c r="J210" s="163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5"/>
      <c r="E211" s="185"/>
      <c r="F211" s="185"/>
      <c r="G211" s="184">
        <f t="shared" si="10"/>
        <v>0</v>
      </c>
      <c r="H211" s="222">
        <v>10.388299999999999</v>
      </c>
      <c r="I211" s="91"/>
      <c r="J211" s="91"/>
      <c r="K211" s="92"/>
      <c r="L211" s="194"/>
      <c r="M211" s="194"/>
    </row>
    <row r="212" spans="2:13" ht="16.5" thickBot="1" x14ac:dyDescent="0.3">
      <c r="B212" s="83"/>
      <c r="C212" s="113" t="s">
        <v>52</v>
      </c>
      <c r="D212" s="186">
        <f>D198</f>
        <v>6955</v>
      </c>
      <c r="E212" s="186">
        <f>SUM(E208:E211)</f>
        <v>75</v>
      </c>
      <c r="F212" s="186">
        <f>SUM(F208:F211)</f>
        <v>2839.5192000000002</v>
      </c>
      <c r="G212" s="186">
        <f>D212-F212</f>
        <v>4115.4807999999994</v>
      </c>
      <c r="H212" s="208">
        <f>H208+H209+H210+H211</f>
        <v>2635.9342999999999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5"/>
      <c r="K214" s="79"/>
      <c r="L214" s="119"/>
      <c r="M214" s="119"/>
    </row>
    <row r="215" spans="2:13" ht="14.1" customHeight="1" thickTop="1" x14ac:dyDescent="0.25">
      <c r="B215" s="119"/>
      <c r="C215" s="119"/>
      <c r="D215" s="119"/>
      <c r="E215" s="119"/>
      <c r="F215" s="119"/>
      <c r="G215" s="157"/>
      <c r="H215" s="119"/>
      <c r="I215" s="119"/>
      <c r="J215" s="119"/>
      <c r="K215" s="119"/>
      <c r="L215" s="119"/>
      <c r="M215" s="119"/>
    </row>
    <row r="216" spans="2:13" ht="14.1" customHeight="1" x14ac:dyDescent="0.25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4.1" customHeight="1" x14ac:dyDescent="0.25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s="80" customFormat="1" ht="17.100000000000001" customHeight="1" thickBot="1" x14ac:dyDescent="0.3">
      <c r="B218" s="82"/>
      <c r="C218" s="94" t="s">
        <v>111</v>
      </c>
      <c r="D218" s="82"/>
      <c r="E218" s="82"/>
      <c r="F218" s="82"/>
      <c r="G218" s="82"/>
      <c r="H218" s="82"/>
      <c r="I218" s="82"/>
      <c r="J218" s="82"/>
    </row>
    <row r="219" spans="2:13" ht="17.100000000000001" customHeight="1" thickTop="1" x14ac:dyDescent="0.25">
      <c r="B219" s="426" t="s">
        <v>1</v>
      </c>
      <c r="C219" s="427"/>
      <c r="D219" s="427"/>
      <c r="E219" s="427"/>
      <c r="F219" s="427"/>
      <c r="G219" s="427"/>
      <c r="H219" s="427"/>
      <c r="I219" s="427"/>
      <c r="J219" s="427"/>
      <c r="K219" s="428"/>
      <c r="L219" s="191"/>
      <c r="M219" s="191"/>
    </row>
    <row r="220" spans="2:13" ht="6" customHeight="1" thickBot="1" x14ac:dyDescent="0.3">
      <c r="B220" s="83"/>
      <c r="C220" s="81"/>
      <c r="D220" s="81"/>
      <c r="E220" s="81"/>
      <c r="F220" s="81"/>
      <c r="G220" s="81"/>
      <c r="H220" s="81"/>
      <c r="I220" s="81"/>
      <c r="J220" s="81"/>
      <c r="K220" s="121"/>
      <c r="L220" s="119"/>
      <c r="M220" s="119"/>
    </row>
    <row r="221" spans="2:13" s="3" customFormat="1" ht="14.1" customHeight="1" thickBot="1" x14ac:dyDescent="0.3">
      <c r="B221" s="143"/>
      <c r="C221" s="421" t="s">
        <v>2</v>
      </c>
      <c r="D221" s="422"/>
      <c r="E221"/>
      <c r="F221"/>
      <c r="G221" s="144"/>
      <c r="H221" s="144"/>
      <c r="I221" s="144"/>
      <c r="J221" s="144"/>
      <c r="K221" s="117"/>
      <c r="L221" s="4"/>
      <c r="M221" s="4"/>
    </row>
    <row r="222" spans="2:13" ht="16.5" customHeight="1" x14ac:dyDescent="0.25">
      <c r="B222" s="146"/>
      <c r="C222" s="271" t="s">
        <v>80</v>
      </c>
      <c r="D222" s="272">
        <v>5239</v>
      </c>
      <c r="E222" s="292"/>
      <c r="F222" s="241"/>
      <c r="G222" s="161"/>
      <c r="H222" s="161"/>
      <c r="I222" s="161"/>
      <c r="J222" s="161"/>
      <c r="K222" s="121"/>
      <c r="L222" s="119"/>
      <c r="M222" s="119"/>
    </row>
    <row r="223" spans="2:13" ht="16.5" customHeight="1" x14ac:dyDescent="0.25">
      <c r="B223" s="146"/>
      <c r="C223" s="274" t="s">
        <v>44</v>
      </c>
      <c r="D223" s="275">
        <v>3538</v>
      </c>
      <c r="E223" s="292"/>
      <c r="F223" s="241"/>
      <c r="G223" s="161"/>
      <c r="H223" s="161"/>
      <c r="I223" s="161"/>
      <c r="J223" s="161"/>
      <c r="K223" s="121"/>
      <c r="L223" s="119"/>
      <c r="M223" s="119"/>
    </row>
    <row r="224" spans="2:13" ht="14.1" customHeight="1" thickBot="1" x14ac:dyDescent="0.3">
      <c r="B224" s="146"/>
      <c r="C224" s="274" t="s">
        <v>28</v>
      </c>
      <c r="D224" s="275">
        <v>123</v>
      </c>
      <c r="E224" s="292"/>
      <c r="F224" s="241"/>
      <c r="G224" s="161"/>
      <c r="H224" s="161"/>
      <c r="I224" s="161"/>
      <c r="J224" s="161"/>
      <c r="K224" s="121"/>
      <c r="L224" s="119"/>
      <c r="M224" s="119"/>
    </row>
    <row r="225" spans="2:13" ht="14.1" customHeight="1" thickBot="1" x14ac:dyDescent="0.3">
      <c r="B225" s="146"/>
      <c r="C225" s="277" t="s">
        <v>31</v>
      </c>
      <c r="D225" s="278">
        <v>8900</v>
      </c>
      <c r="E225" s="292"/>
      <c r="F225"/>
      <c r="G225" s="89"/>
      <c r="H225" s="161"/>
      <c r="I225" s="161"/>
      <c r="J225" s="161"/>
      <c r="K225" s="121"/>
      <c r="L225" s="119"/>
      <c r="M225" s="119"/>
    </row>
    <row r="226" spans="2:13" ht="13.5" customHeight="1" x14ac:dyDescent="0.25">
      <c r="B226" s="83"/>
      <c r="C226" s="293" t="s">
        <v>112</v>
      </c>
      <c r="D226" s="285"/>
      <c r="E226" s="285"/>
      <c r="F226" s="84"/>
      <c r="G226" s="85"/>
      <c r="H226" s="81"/>
      <c r="I226" s="81"/>
      <c r="J226" s="81"/>
      <c r="K226" s="121"/>
      <c r="L226" s="119"/>
      <c r="M226" s="119"/>
    </row>
    <row r="227" spans="2:13" ht="14.1" customHeight="1" thickBot="1" x14ac:dyDescent="0.3">
      <c r="B227" s="83"/>
      <c r="C227" s="71"/>
      <c r="D227" s="85"/>
      <c r="E227" s="85"/>
      <c r="F227" s="81"/>
      <c r="G227" s="81"/>
      <c r="H227" s="81"/>
      <c r="I227" s="81"/>
      <c r="J227" s="81"/>
      <c r="K227" s="121"/>
      <c r="L227" s="119"/>
      <c r="M227" s="119"/>
    </row>
    <row r="228" spans="2:13" ht="17.100000000000001" customHeight="1" x14ac:dyDescent="0.25">
      <c r="B228" s="423" t="s">
        <v>8</v>
      </c>
      <c r="C228" s="424"/>
      <c r="D228" s="424"/>
      <c r="E228" s="424"/>
      <c r="F228" s="424"/>
      <c r="G228" s="424"/>
      <c r="H228" s="424"/>
      <c r="I228" s="424"/>
      <c r="J228" s="424"/>
      <c r="K228" s="425"/>
      <c r="L228" s="191"/>
      <c r="M228" s="191"/>
    </row>
    <row r="229" spans="2:13" ht="6" customHeight="1" thickBot="1" x14ac:dyDescent="0.3">
      <c r="B229" s="86"/>
      <c r="C229" s="87"/>
      <c r="D229" s="87"/>
      <c r="E229" s="87"/>
      <c r="F229" s="87"/>
      <c r="G229" s="87"/>
      <c r="H229" s="87"/>
      <c r="I229" s="87"/>
      <c r="J229" s="87"/>
      <c r="K229" s="88"/>
      <c r="L229" s="87"/>
      <c r="M229" s="87"/>
    </row>
    <row r="230" spans="2:13" ht="62.25" customHeight="1" thickBot="1" x14ac:dyDescent="0.3">
      <c r="B230" s="83"/>
      <c r="C230" s="401" t="s">
        <v>113</v>
      </c>
      <c r="D230" s="402" t="s">
        <v>114</v>
      </c>
      <c r="E230" s="403" t="s">
        <v>115</v>
      </c>
      <c r="F230" s="404" t="str">
        <f>E207</f>
        <v>LANDET KVANTUM UKE 27</v>
      </c>
      <c r="G230" s="404" t="str">
        <f>F207</f>
        <v>LANDET KVANTUM T.O.M UKE 27</v>
      </c>
      <c r="H230" s="404" t="s">
        <v>64</v>
      </c>
      <c r="I230" s="405" t="str">
        <f>H207</f>
        <v>LANDET KVANTUM T.O.M. UKE 27 2017</v>
      </c>
      <c r="J230" s="81"/>
      <c r="K230" s="121"/>
      <c r="L230" s="119"/>
      <c r="M230" s="119"/>
    </row>
    <row r="231" spans="2:13" s="98" customFormat="1" ht="14.1" customHeight="1" thickBot="1" x14ac:dyDescent="0.3">
      <c r="B231" s="162"/>
      <c r="C231" s="112" t="s">
        <v>116</v>
      </c>
      <c r="D231" s="450">
        <v>2075</v>
      </c>
      <c r="E231" s="453">
        <v>2075</v>
      </c>
      <c r="F231" s="406">
        <f>SUM(F232:F233)</f>
        <v>0</v>
      </c>
      <c r="G231" s="407">
        <f>SUM(G232:G233)</f>
        <v>2083.9490000000001</v>
      </c>
      <c r="H231" s="453">
        <f>E231-G231</f>
        <v>-8.9490000000000691</v>
      </c>
      <c r="I231" s="408">
        <f>SUM(I232:I233)</f>
        <v>2312.6921000000002</v>
      </c>
      <c r="J231" s="163"/>
      <c r="K231" s="97"/>
      <c r="L231" s="101"/>
      <c r="M231" s="101"/>
    </row>
    <row r="232" spans="2:13" s="98" customFormat="1" ht="14.1" customHeight="1" thickBot="1" x14ac:dyDescent="0.3">
      <c r="B232" s="162"/>
      <c r="C232" s="409" t="s">
        <v>88</v>
      </c>
      <c r="D232" s="451"/>
      <c r="E232" s="454"/>
      <c r="F232" s="410"/>
      <c r="G232" s="410">
        <v>1636.6134999999999</v>
      </c>
      <c r="H232" s="454"/>
      <c r="I232" s="411">
        <v>1843.4765</v>
      </c>
      <c r="J232" s="163"/>
      <c r="K232" s="97"/>
      <c r="L232" s="101"/>
      <c r="M232" s="101"/>
    </row>
    <row r="233" spans="2:13" s="98" customFormat="1" ht="14.1" customHeight="1" thickBot="1" x14ac:dyDescent="0.3">
      <c r="B233" s="162"/>
      <c r="C233" s="409" t="s">
        <v>90</v>
      </c>
      <c r="D233" s="452"/>
      <c r="E233" s="455"/>
      <c r="F233" s="412"/>
      <c r="G233" s="412">
        <v>447.33550000000002</v>
      </c>
      <c r="H233" s="455"/>
      <c r="I233" s="413">
        <v>469.21559999999999</v>
      </c>
      <c r="J233" s="163"/>
      <c r="K233" s="97"/>
      <c r="L233" s="101"/>
      <c r="M233" s="101"/>
    </row>
    <row r="234" spans="2:13" s="98" customFormat="1" ht="14.1" customHeight="1" thickBot="1" x14ac:dyDescent="0.3">
      <c r="B234" s="162"/>
      <c r="C234" s="112" t="s">
        <v>117</v>
      </c>
      <c r="D234" s="450">
        <v>1582</v>
      </c>
      <c r="E234" s="453">
        <v>1888</v>
      </c>
      <c r="F234" s="406">
        <f>SUM(F235:F236)</f>
        <v>75</v>
      </c>
      <c r="G234" s="406">
        <f>SUM(G235:G236)</f>
        <v>882</v>
      </c>
      <c r="H234" s="453">
        <f>E234-G234</f>
        <v>1006</v>
      </c>
      <c r="I234" s="408">
        <f>SUM(I235:I236)</f>
        <v>931</v>
      </c>
      <c r="J234" s="163"/>
      <c r="K234" s="97"/>
      <c r="L234" s="101"/>
      <c r="M234" s="101"/>
    </row>
    <row r="235" spans="2:13" s="98" customFormat="1" ht="14.1" customHeight="1" thickBot="1" x14ac:dyDescent="0.3">
      <c r="B235" s="162"/>
      <c r="C235" s="409" t="s">
        <v>88</v>
      </c>
      <c r="D235" s="451"/>
      <c r="E235" s="454"/>
      <c r="F235" s="410">
        <v>60</v>
      </c>
      <c r="G235" s="410">
        <v>738</v>
      </c>
      <c r="H235" s="454"/>
      <c r="I235" s="411">
        <v>763</v>
      </c>
      <c r="J235" s="163"/>
      <c r="K235" s="97"/>
      <c r="L235" s="101"/>
      <c r="M235" s="101"/>
    </row>
    <row r="236" spans="2:13" s="98" customFormat="1" ht="14.1" customHeight="1" thickBot="1" x14ac:dyDescent="0.3">
      <c r="B236" s="162"/>
      <c r="C236" s="409" t="s">
        <v>90</v>
      </c>
      <c r="D236" s="452"/>
      <c r="E236" s="455"/>
      <c r="F236" s="412">
        <v>15</v>
      </c>
      <c r="G236" s="412">
        <v>144</v>
      </c>
      <c r="H236" s="455"/>
      <c r="I236" s="413">
        <v>168</v>
      </c>
      <c r="J236" s="163"/>
      <c r="K236" s="97"/>
      <c r="L236" s="101"/>
      <c r="M236" s="101"/>
    </row>
    <row r="237" spans="2:13" s="98" customFormat="1" ht="14.1" customHeight="1" thickBot="1" x14ac:dyDescent="0.3">
      <c r="B237" s="162"/>
      <c r="C237" s="112" t="s">
        <v>118</v>
      </c>
      <c r="D237" s="450">
        <v>1582</v>
      </c>
      <c r="E237" s="453">
        <v>1888</v>
      </c>
      <c r="F237" s="406">
        <f>SUM(F238:F239)</f>
        <v>0</v>
      </c>
      <c r="G237" s="406">
        <f>SUM(G238:G239)</f>
        <v>0</v>
      </c>
      <c r="H237" s="453">
        <f>E237-G237</f>
        <v>1888</v>
      </c>
      <c r="I237" s="408">
        <f>SUM(I238:I239)</f>
        <v>0</v>
      </c>
      <c r="J237" s="163"/>
      <c r="K237" s="97"/>
      <c r="L237" s="101"/>
      <c r="M237" s="101"/>
    </row>
    <row r="238" spans="2:13" s="98" customFormat="1" ht="14.1" customHeight="1" thickBot="1" x14ac:dyDescent="0.3">
      <c r="B238" s="162"/>
      <c r="C238" s="409" t="s">
        <v>88</v>
      </c>
      <c r="D238" s="451"/>
      <c r="E238" s="454"/>
      <c r="F238" s="410"/>
      <c r="G238" s="410"/>
      <c r="H238" s="454"/>
      <c r="I238" s="411"/>
      <c r="J238" s="163"/>
      <c r="K238" s="97"/>
      <c r="L238" s="101"/>
      <c r="M238" s="101"/>
    </row>
    <row r="239" spans="2:13" s="98" customFormat="1" ht="14.1" customHeight="1" thickBot="1" x14ac:dyDescent="0.3">
      <c r="B239" s="162"/>
      <c r="C239" s="409" t="s">
        <v>90</v>
      </c>
      <c r="D239" s="452"/>
      <c r="E239" s="455"/>
      <c r="F239" s="412"/>
      <c r="G239" s="412"/>
      <c r="H239" s="455"/>
      <c r="I239" s="413"/>
      <c r="J239" s="163"/>
      <c r="K239" s="97"/>
      <c r="L239" s="101"/>
      <c r="M239" s="101"/>
    </row>
    <row r="240" spans="2:13" s="98" customFormat="1" ht="14.1" customHeight="1" thickBot="1" x14ac:dyDescent="0.3">
      <c r="B240" s="90"/>
      <c r="C240" s="110" t="s">
        <v>55</v>
      </c>
      <c r="D240" s="185"/>
      <c r="E240" s="185"/>
      <c r="F240" s="185"/>
      <c r="G240" s="185">
        <v>0.157</v>
      </c>
      <c r="H240" s="184">
        <f>D240-G240</f>
        <v>-0.157</v>
      </c>
      <c r="I240" s="222">
        <v>0.60799999999999998</v>
      </c>
      <c r="J240" s="91"/>
      <c r="K240" s="92"/>
      <c r="L240" s="194"/>
      <c r="M240" s="194"/>
    </row>
    <row r="241" spans="2:13" ht="16.5" thickBot="1" x14ac:dyDescent="0.3">
      <c r="B241" s="83"/>
      <c r="C241" s="113" t="s">
        <v>52</v>
      </c>
      <c r="D241" s="186">
        <f>SUM(D231:D240)</f>
        <v>5239</v>
      </c>
      <c r="E241" s="186">
        <f t="shared" ref="E241:H241" si="11">SUM(E231:E240)</f>
        <v>5851</v>
      </c>
      <c r="F241" s="186">
        <f>F231+F234+F237+F240</f>
        <v>75</v>
      </c>
      <c r="G241" s="186">
        <f>G231+G234+G237+G240</f>
        <v>2966.1060000000002</v>
      </c>
      <c r="H241" s="186">
        <f t="shared" si="11"/>
        <v>2884.8939999999998</v>
      </c>
      <c r="I241" s="186">
        <f>I231+I234+I237</f>
        <v>3243.6921000000002</v>
      </c>
      <c r="J241" s="81"/>
      <c r="K241" s="121"/>
      <c r="L241" s="119"/>
      <c r="M241" s="119"/>
    </row>
    <row r="242" spans="2:13" s="71" customFormat="1" ht="9" customHeight="1" x14ac:dyDescent="0.25">
      <c r="B242" s="83"/>
      <c r="C242" s="66"/>
      <c r="D242" s="99"/>
      <c r="E242" s="99"/>
      <c r="F242" s="99"/>
      <c r="G242" s="99"/>
      <c r="H242" s="81"/>
      <c r="I242" s="81"/>
      <c r="J242" s="81"/>
      <c r="K242" s="121"/>
      <c r="L242" s="119"/>
      <c r="M242" s="119"/>
    </row>
    <row r="243" spans="2:13" ht="14.1" customHeight="1" thickBot="1" x14ac:dyDescent="0.3">
      <c r="B243" s="153"/>
      <c r="C243" s="155"/>
      <c r="D243" s="155"/>
      <c r="E243" s="155"/>
      <c r="F243" s="155"/>
      <c r="G243" s="105"/>
      <c r="H243" s="105"/>
      <c r="I243" s="155"/>
      <c r="J243" s="155"/>
      <c r="K243" s="156"/>
      <c r="L243" s="119"/>
      <c r="M243" s="119"/>
    </row>
    <row r="244" spans="2:13" ht="20.25" customHeight="1" thickTop="1" x14ac:dyDescent="0.25"/>
    <row r="245" spans="2:13" ht="14.1" hidden="1" customHeight="1" x14ac:dyDescent="0.25"/>
    <row r="246" spans="2:13" ht="14.1" hidden="1" customHeight="1" x14ac:dyDescent="0.25"/>
    <row r="247" spans="2:13" ht="14.1" hidden="1" customHeight="1" x14ac:dyDescent="0.25">
      <c r="G247" s="65"/>
    </row>
    <row r="248" spans="2:13" ht="14.1" hidden="1" customHeight="1" x14ac:dyDescent="0.25">
      <c r="F248" s="65"/>
    </row>
    <row r="249" spans="2:13" ht="14.1" hidden="1" customHeight="1" x14ac:dyDescent="0.25"/>
    <row r="250" spans="2:13" ht="14.1" hidden="1" customHeight="1" x14ac:dyDescent="0.25"/>
    <row r="251" spans="2:13" ht="14.1" hidden="1" customHeight="1" x14ac:dyDescent="0.25"/>
    <row r="252" spans="2:13" ht="14.1" hidden="1" customHeight="1" x14ac:dyDescent="0.25"/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6">
    <mergeCell ref="D234:D236"/>
    <mergeCell ref="E234:E236"/>
    <mergeCell ref="H234:H236"/>
    <mergeCell ref="D237:D239"/>
    <mergeCell ref="E237:E239"/>
    <mergeCell ref="H237:H239"/>
    <mergeCell ref="B219:K219"/>
    <mergeCell ref="C221:D221"/>
    <mergeCell ref="B228:K228"/>
    <mergeCell ref="D231:D233"/>
    <mergeCell ref="E231:E233"/>
    <mergeCell ref="H231:H233"/>
    <mergeCell ref="B2:K2"/>
    <mergeCell ref="B7:K7"/>
    <mergeCell ref="C9:D9"/>
    <mergeCell ref="E9:F9"/>
    <mergeCell ref="G9:H9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E59:E60"/>
    <mergeCell ref="F59:F60"/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27
&amp;"-,Normal"&amp;11(iht. motatte landings- og sluttsedler fra fiskesalgslagene; alle tallstørrelser i hele tonn)&amp;R10.07.2018
</oddHeader>
    <oddFooter>&amp;LFiskeridirektoratet&amp;CReguleringsseksjonen&amp;RSynnøve Liabø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UKE_27_2018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Grete Heegaard</cp:lastModifiedBy>
  <cp:lastPrinted>2018-04-10T07:07:55Z</cp:lastPrinted>
  <dcterms:created xsi:type="dcterms:W3CDTF">2011-07-06T12:13:20Z</dcterms:created>
  <dcterms:modified xsi:type="dcterms:W3CDTF">2018-07-11T07:20:50Z</dcterms:modified>
</cp:coreProperties>
</file>