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25130" windowHeight="14100" tabRatio="374"/>
  </bookViews>
  <sheets>
    <sheet name="UKE_45_2020" sheetId="1" r:id="rId1"/>
  </sheets>
  <definedNames>
    <definedName name="_xlnm.Print_Area" localSheetId="0">UKE_45_2020!$B$1:$M$251</definedName>
    <definedName name="Z_14D440E4_F18A_4F78_9989_38C1B133222D_.wvu.Cols" localSheetId="0" hidden="1">UKE_45_2020!#REF!</definedName>
    <definedName name="Z_14D440E4_F18A_4F78_9989_38C1B133222D_.wvu.PrintArea" localSheetId="0" hidden="1">UKE_45_2020!$B$1:$M$251</definedName>
    <definedName name="Z_14D440E4_F18A_4F78_9989_38C1B133222D_.wvu.Rows" localSheetId="0" hidden="1">UKE_45_2020!$363:$1048576,UKE_45_2020!$252:$362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3" i="1" l="1"/>
  <c r="G129" i="1"/>
  <c r="G128" i="1"/>
  <c r="G127" i="1"/>
  <c r="G32" i="1" l="1"/>
  <c r="F32" i="1"/>
  <c r="J32" i="1"/>
  <c r="G29" i="1" l="1"/>
  <c r="F180" i="1" l="1"/>
  <c r="G180" i="1"/>
  <c r="G33" i="1" l="1"/>
  <c r="J24" i="1" l="1"/>
  <c r="I180" i="1" l="1"/>
  <c r="E163" i="1"/>
  <c r="F24" i="1"/>
  <c r="J31" i="1" l="1"/>
  <c r="G132" i="1" l="1"/>
  <c r="G57" i="1" l="1"/>
  <c r="G59" i="1"/>
  <c r="G31" i="1" l="1"/>
  <c r="F31" i="1" l="1"/>
  <c r="I119" i="1" l="1"/>
  <c r="I132" i="1" l="1"/>
  <c r="D231" i="1" l="1"/>
  <c r="J23" i="1" l="1"/>
  <c r="I29" i="1" l="1"/>
  <c r="H136" i="1" l="1"/>
  <c r="I89" i="1" l="1"/>
  <c r="G20" i="1" l="1"/>
  <c r="H60" i="1" l="1"/>
  <c r="D53" i="1" l="1"/>
  <c r="D210" i="1" l="1"/>
  <c r="D163" i="1" l="1"/>
  <c r="D154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3" i="1" l="1"/>
  <c r="H39" i="1" l="1"/>
  <c r="E24" i="1" l="1"/>
  <c r="E23" i="1" s="1"/>
  <c r="E39" i="1" s="1"/>
  <c r="E20" i="1"/>
  <c r="G24" i="1" l="1"/>
  <c r="I21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3" i="1"/>
  <c r="H78" i="1"/>
  <c r="F78" i="1"/>
  <c r="D78" i="1"/>
  <c r="H14" i="1"/>
  <c r="F14" i="1"/>
  <c r="D14" i="1"/>
  <c r="H173" i="1" l="1"/>
  <c r="F173" i="1"/>
  <c r="D247" i="1" l="1"/>
  <c r="H243" i="1"/>
  <c r="F243" i="1"/>
  <c r="G243" i="1" s="1"/>
  <c r="E243" i="1"/>
  <c r="H240" i="1"/>
  <c r="F240" i="1"/>
  <c r="G240" i="1" s="1"/>
  <c r="E240" i="1"/>
  <c r="H237" i="1"/>
  <c r="F237" i="1"/>
  <c r="G237" i="1" s="1"/>
  <c r="E237" i="1"/>
  <c r="G247" i="1" l="1"/>
  <c r="E247" i="1"/>
  <c r="H247" i="1"/>
  <c r="F247" i="1"/>
  <c r="G211" i="1" l="1"/>
  <c r="G212" i="1"/>
  <c r="G213" i="1"/>
  <c r="G210" i="1"/>
  <c r="D66" i="1" l="1"/>
  <c r="H189" i="1" l="1"/>
  <c r="H185" i="1"/>
  <c r="H184" i="1"/>
  <c r="H183" i="1"/>
  <c r="H182" i="1"/>
  <c r="H181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6" i="1" l="1"/>
  <c r="I33" i="1" l="1"/>
  <c r="F125" i="1" l="1"/>
  <c r="F124" i="1" s="1"/>
  <c r="I125" i="1" l="1"/>
  <c r="I124" i="1" s="1"/>
  <c r="I138" i="1" s="1"/>
  <c r="G23" i="1" l="1"/>
  <c r="G39" i="1" s="1"/>
  <c r="I191" i="1"/>
  <c r="F23" i="1"/>
  <c r="I31" i="1" l="1"/>
  <c r="I24" i="1"/>
  <c r="H89" i="1"/>
  <c r="H88" i="1" s="1"/>
  <c r="I23" i="1" l="1"/>
  <c r="F186" i="1" l="1"/>
  <c r="F191" i="1" s="1"/>
  <c r="G186" i="1"/>
  <c r="H186" i="1" s="1"/>
  <c r="H132" i="1"/>
  <c r="D214" i="1" l="1"/>
  <c r="F163" i="1" l="1"/>
  <c r="G162" i="1"/>
  <c r="G161" i="1"/>
  <c r="G160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4" i="1" l="1"/>
  <c r="E214" i="1" l="1"/>
  <c r="G191" i="1" l="1"/>
  <c r="E180" i="1"/>
  <c r="H214" i="1" l="1"/>
  <c r="H163" i="1" l="1"/>
  <c r="G214" i="1" l="1"/>
  <c r="H209" i="1"/>
  <c r="H236" i="1" s="1"/>
  <c r="G209" i="1"/>
  <c r="F209" i="1"/>
  <c r="F236" i="1" s="1"/>
  <c r="E209" i="1"/>
  <c r="E236" i="1" s="1"/>
  <c r="H190" i="1"/>
  <c r="E191" i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<sst xmlns="http://schemas.openxmlformats.org/spreadsheetml/2006/main" count="259" uniqueCount="138">
  <si>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</si>
  <si>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</si>
  <si>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</si>
  <si>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</si>
  <si>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</si>
  <si>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</si>
  <si>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</si>
  <si>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</si>
  <si>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</si>
  <si>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</si>
  <si>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</si>
  <si>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</si>
  <si>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</si>
  <si>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</si>
  <si>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</si>
  <si>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</si>
  <si>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</si>
  <si>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</si>
  <si>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</si>
  <si>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</si>
  <si>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</si>
  <si>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</si>
  <si>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</si>
  <si>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</si>
  <si>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</si>
  <si>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</si>
  <si>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</si>
  <si>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</si>
  <si>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</si>
  <si>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</si>
  <si>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</si>
  <si>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</si>
  <si>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</si>
  <si>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</si>
  <si>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</si>
  <si>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</si>
  <si>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</si>
  <si>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</si>
  <si>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</si>
  <si>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</si>
  <si>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</si>
  <si>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</si>
  <si>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</si>
  <si>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</si>
  <si>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</si>
  <si>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</si>
  <si>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</si>
  <si>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</si>
  <si>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</si>
  <si>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</si>
  <si>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</si>
  <si>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</si>
  <si>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</si>
  <si>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</si>
  <si>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</si>
  <si>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</si>
  <si>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</si>
  <si>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</si>
  <si>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</si>
  <si>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</si>
  <si>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</si>
  <si>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</si>
  <si>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</si>
  <si>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</si>
  <si>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</si>
  <si>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</si>
  <si>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</si>
  <si>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</si>
  <si>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</si>
  <si>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</si>
  <si>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</si>
  <si>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</si>
  <si>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</si>
  <si>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</si>
  <si>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</si>
  <si>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</si>
  <si>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</si>
  <si>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</si>
  <si>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</si>
  <si>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</si>
  <si>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</si>
  <si>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</si>
  <si>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</si>
  <si>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</si>
  <si>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</si>
  <si>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</si>
  <si>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</si>
  <si>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</si>
  <si>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</si>
  <si>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</si>
  <si>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</si>
  <si>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</si>
  <si>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</si>
  <si>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</si>
  <si>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</si>
  <si>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</si>
  <si>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</si>
  <si>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</si>
  <si>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</si>
  <si>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</si>
  <si>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</si>
  <si>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</si>
  <si>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</si>
  <si>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</si>
  <si>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</si>
  <si>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</si>
  <si>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</si>
  <si>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</si>
  <si>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</si>
  <si>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</si>
  <si>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</si>
  <si>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</si>
  <si>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</si>
  <si>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</si>
  <si>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</si>
  <si>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</si>
  <si>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</si>
  <si>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</si>
  <si>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</si>
  <si>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</si>
  <si>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</si>
  <si>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</si>
  <si>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</si>
  <si>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</si>
  <si>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</si>
  <si>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</si>
  <si>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</si>
  <si>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</si>
  <si>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</si>
  <si>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2019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</si>
  <si>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</si>
  <si>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r>
      <t xml:space="preserve">2 </t>
    </r>
    <r>
      <rPr>
        <sz val="9"/>
        <color theme="1"/>
        <rFont val="Calibri"/>
        <family val="2"/>
      </rPr>
      <t>Registrert rekreasjonsfiske utgjør 60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</si>
  <si>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Det er fisket 5 792 tonn sei med konvensjonelle redskap som belastes notkvoten</t>
    </r>
  </si>
  <si>
    <t>LANDET KVANTUM T.O.M UKE 45</t>
  </si>
  <si>
    <t>LANDET KVANTUM T.O.M. UKE 45 2019</t>
  </si>
  <si>
    <r>
      <t xml:space="preserve">3 </t>
    </r>
    <r>
      <rPr>
        <sz val="9"/>
        <color theme="1"/>
        <rFont val="Calibri"/>
        <family val="2"/>
      </rPr>
      <t>Registrert rekreasjonsfiske utgjør 2 239 tonn, men det legges til grunn at hele avsetningen tas</t>
    </r>
  </si>
  <si>
    <t>LANDET KVANTUM UKE 45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</si>
  <si>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582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</si>
</sst>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14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3" fontId="22" fillId="0" borderId="60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6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3" fillId="0" borderId="30" xfId="0" applyNumberFormat="1" applyFont="1" applyFill="1" applyBorder="1" applyAlignment="1">
      <alignment horizontal="right" vertical="center" wrapText="1"/>
    </xf>
    <xf numFmtId="3" fontId="59" fillId="0" borderId="26" xfId="0" applyNumberFormat="1" applyFont="1" applyFill="1" applyBorder="1" applyAlignment="1">
      <alignment horizontal="right" vertical="center" wrapText="1"/>
    </xf>
    <xf numFmtId="3" fontId="59" fillId="0" borderId="57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Fill="1" applyBorder="1" applyAlignment="1">
      <alignment horizontal="right" vertical="center" wrapText="1"/>
    </xf>
    <xf numFmtId="3" fontId="61" fillId="0" borderId="26" xfId="0" applyNumberFormat="1" applyFont="1" applyFill="1" applyBorder="1" applyAlignment="1">
      <alignment horizontal="right" vertical="center" wrapText="1"/>
    </xf>
    <xf numFmtId="3" fontId="61" fillId="0" borderId="27" xfId="0" applyNumberFormat="1" applyFont="1" applyFill="1" applyBorder="1" applyAlignment="1">
      <alignment horizontal="right" vertical="center" wrapText="1"/>
    </xf>
    <xf numFmtId="3" fontId="43" fillId="0" borderId="6" xfId="0" applyNumberFormat="1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3" fillId="0" borderId="60" xfId="0" applyNumberFormat="1" applyFont="1" applyFill="1" applyBorder="1" applyAlignment="1">
      <alignment horizontal="right" vertical="center" wrapText="1"/>
    </xf>
    <xf numFmtId="3" fontId="59" fillId="0" borderId="58" xfId="0" applyNumberFormat="1" applyFont="1" applyFill="1" applyBorder="1" applyAlignment="1">
      <alignment horizontal="right" vertical="center" wrapText="1"/>
    </xf>
    <xf numFmtId="3" fontId="59" fillId="0" borderId="62" xfId="0" applyNumberFormat="1" applyFont="1" applyFill="1" applyBorder="1" applyAlignment="1">
      <alignment horizontal="right" vertical="center" wrapText="1"/>
    </xf>
    <xf numFmtId="3" fontId="60" fillId="0" borderId="58" xfId="0" applyNumberFormat="1" applyFont="1" applyFill="1" applyBorder="1" applyAlignment="1">
      <alignment horizontal="right" vertical="center" wrapText="1"/>
    </xf>
    <xf numFmtId="3" fontId="61" fillId="0" borderId="58" xfId="0" applyNumberFormat="1" applyFont="1" applyFill="1" applyBorder="1" applyAlignment="1">
      <alignment horizontal="right" vertical="center" wrapText="1"/>
    </xf>
    <xf numFmtId="3" fontId="61" fillId="0" borderId="59" xfId="0" applyNumberFormat="1" applyFont="1" applyFill="1" applyBorder="1" applyAlignment="1">
      <alignment horizontal="right" vertical="center" wrapText="1"/>
    </xf>
    <xf numFmtId="3" fontId="43" fillId="0" borderId="55" xfId="0" applyNumberFormat="1" applyFont="1" applyFill="1" applyBorder="1" applyAlignment="1">
      <alignment horizontal="right" vertical="center" wrapText="1"/>
    </xf>
    <xf numFmtId="3" fontId="43" fillId="0" borderId="46" xfId="0" applyNumberFormat="1" applyFont="1" applyFill="1" applyBorder="1" applyAlignment="1">
      <alignment horizontal="right" vertical="center" wrapText="1"/>
    </xf>
    <xf numFmtId="3" fontId="58" fillId="4" borderId="46" xfId="0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26" xfId="1" applyNumberFormat="1" applyFont="1" applyFill="1" applyBorder="1" applyAlignment="1">
      <alignment horizontal="right" vertical="center"/>
    </xf>
    <xf numFmtId="3" fontId="22" fillId="0" borderId="27" xfId="1" applyNumberFormat="1" applyFont="1" applyFill="1" applyBorder="1" applyAlignment="1">
      <alignment horizontal="right" vertical="center"/>
    </xf>
    <xf numFmtId="3" fontId="43" fillId="0" borderId="64" xfId="0" applyNumberFormat="1" applyFont="1" applyBorder="1" applyAlignment="1">
      <alignment horizontal="right" vertical="center" wrapText="1"/>
    </xf>
    <xf numFmtId="3" fontId="23" fillId="0" borderId="33" xfId="0" applyNumberFormat="1" applyFont="1" applyFill="1" applyBorder="1" applyAlignment="1">
      <alignment horizontal="right" vertical="center" wrapText="1"/>
    </xf>
    <xf numFmtId="3" fontId="23" fillId="0" borderId="67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5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60" fillId="0" borderId="59" xfId="0" applyNumberFormat="1" applyFont="1" applyFill="1" applyBorder="1" applyAlignment="1">
      <alignment horizontal="right" vertical="center" wrapText="1"/>
    </xf>
    <xf numFmtId="3" fontId="60" fillId="0" borderId="27" xfId="0" applyNumberFormat="1" applyFont="1" applyFill="1" applyBorder="1" applyAlignment="1">
      <alignment horizontal="right" vertical="center" wrapText="1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8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3" fillId="0" borderId="55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3" fontId="22" fillId="0" borderId="51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0" fontId="24" fillId="4" borderId="36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2"/>
  <sheetViews>
    <sheetView showGridLines="0" tabSelected="1" showRuler="0" view="pageLayout" topLeftCell="A237" zoomScaleNormal="115" zoomScaleSheetLayoutView="100" workbookViewId="0">
      <selection activeCell="J245" sqref="J245"/>
    </sheetView>
  </sheetViews>
  <sheetFormatPr baseColWidth="10" defaultColWidth="11.453125" defaultRowHeight="0" customHeight="1" zeroHeight="1" x14ac:dyDescent="0.35"/>
  <cols>
    <col min="1" max="1" width="0.54296875" style="68" customWidth="1"/>
    <col min="2" max="2" width="0.81640625" style="5" customWidth="1"/>
    <col min="3" max="3" width="32.453125" style="5" customWidth="1"/>
    <col min="4" max="4" width="15" style="5" customWidth="1"/>
    <col min="5" max="5" width="16.453125" style="5" bestFit="1" customWidth="1"/>
    <col min="6" max="6" width="13.54296875" style="5" customWidth="1"/>
    <col min="7" max="7" width="19.54296875" style="5" customWidth="1"/>
    <col min="8" max="8" width="18.453125" style="5" customWidth="1"/>
    <col min="9" max="10" width="18.453125" style="68" customWidth="1"/>
    <col min="11" max="11" width="0.54296875" style="5" customWidth="1"/>
    <col min="12" max="12" width="0.54296875" style="68" customWidth="1"/>
    <col min="13" max="13" width="1" style="68" customWidth="1"/>
    <col min="14" max="14" width="5.1796875" customWidth="1"/>
    <col min="15" max="16" width="11.453125" customWidth="1"/>
  </cols>
  <sheetData>
    <row r="1" spans="2:13" s="68" customFormat="1" ht="8.15" customHeight="1" thickBot="1" x14ac:dyDescent="0.4"/>
    <row r="2" spans="2:13" ht="31.5" customHeight="1" thickTop="1" thickBot="1" x14ac:dyDescent="0.4">
      <c r="B2" s="405" t="s">
        <v>99</v>
      </c>
      <c r="C2" s="406"/>
      <c r="D2" s="406"/>
      <c r="E2" s="406"/>
      <c r="F2" s="406"/>
      <c r="G2" s="406"/>
      <c r="H2" s="406"/>
      <c r="I2" s="406"/>
      <c r="J2" s="406"/>
      <c r="K2" s="407"/>
      <c r="L2" s="185"/>
      <c r="M2" s="185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15"/>
      <c r="K3" s="6"/>
      <c r="L3" s="115"/>
      <c r="M3" s="115"/>
    </row>
    <row r="4" spans="2:13" ht="14.9" customHeight="1" x14ac:dyDescent="0.35">
      <c r="B4" s="6"/>
      <c r="C4" s="6" t="s">
        <v>66</v>
      </c>
      <c r="D4" s="6"/>
      <c r="E4" s="6"/>
      <c r="F4" s="6"/>
      <c r="G4" s="6"/>
      <c r="H4" s="6"/>
      <c r="I4" s="6"/>
      <c r="J4" s="115"/>
      <c r="K4" s="6"/>
      <c r="L4" s="115"/>
      <c r="M4" s="115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15"/>
      <c r="K5" s="6"/>
      <c r="L5" s="115"/>
      <c r="M5" s="115"/>
    </row>
    <row r="6" spans="2:13" s="8" customFormat="1" ht="17.149999999999999" customHeight="1" thickBot="1" x14ac:dyDescent="0.4">
      <c r="B6" s="7"/>
      <c r="C6" s="61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392"/>
      <c r="C7" s="393"/>
      <c r="D7" s="393"/>
      <c r="E7" s="393"/>
      <c r="F7" s="393"/>
      <c r="G7" s="393"/>
      <c r="H7" s="393"/>
      <c r="I7" s="393"/>
      <c r="J7" s="393"/>
      <c r="K7" s="394"/>
      <c r="L7" s="195"/>
      <c r="M7" s="195"/>
    </row>
    <row r="8" spans="2:13" ht="12" customHeight="1" thickBot="1" x14ac:dyDescent="0.4">
      <c r="B8" s="116"/>
      <c r="C8" s="115"/>
      <c r="D8" s="115"/>
      <c r="E8" s="115"/>
      <c r="F8" s="115"/>
      <c r="G8" s="115"/>
      <c r="H8" s="115"/>
      <c r="I8" s="115"/>
      <c r="J8" s="115"/>
      <c r="K8" s="117"/>
      <c r="L8" s="115"/>
      <c r="M8" s="115"/>
    </row>
    <row r="9" spans="2:13" s="3" customFormat="1" ht="14.15" customHeight="1" thickBot="1" x14ac:dyDescent="0.4">
      <c r="B9" s="114"/>
      <c r="C9" s="387" t="s">
        <v>2</v>
      </c>
      <c r="D9" s="388"/>
      <c r="E9" s="387" t="s">
        <v>20</v>
      </c>
      <c r="F9" s="388"/>
      <c r="G9" s="387" t="s">
        <v>21</v>
      </c>
      <c r="H9" s="388"/>
      <c r="I9" s="153"/>
      <c r="J9" s="153"/>
      <c r="K9" s="112"/>
      <c r="L9" s="133"/>
      <c r="M9" s="133"/>
    </row>
    <row r="10" spans="2:13" ht="14.15" customHeight="1" x14ac:dyDescent="0.35">
      <c r="B10" s="116"/>
      <c r="C10" s="161"/>
      <c r="D10" s="161"/>
      <c r="E10" s="161" t="s">
        <v>5</v>
      </c>
      <c r="F10" s="216">
        <v>106710</v>
      </c>
      <c r="G10" s="162" t="s">
        <v>25</v>
      </c>
      <c r="H10" s="216">
        <v>27917</v>
      </c>
      <c r="I10" s="163"/>
      <c r="J10" s="163"/>
      <c r="K10" s="112"/>
      <c r="L10" s="133"/>
      <c r="M10" s="133"/>
    </row>
    <row r="11" spans="2:13" ht="15.75" customHeight="1" x14ac:dyDescent="0.35">
      <c r="B11" s="116"/>
      <c r="C11" s="162" t="s">
        <v>27</v>
      </c>
      <c r="D11" s="166">
        <v>334277</v>
      </c>
      <c r="E11" s="162" t="s">
        <v>6</v>
      </c>
      <c r="F11" s="166">
        <v>217934</v>
      </c>
      <c r="G11" s="162" t="s">
        <v>78</v>
      </c>
      <c r="H11" s="166">
        <v>169305</v>
      </c>
      <c r="I11" s="163"/>
      <c r="J11" s="163"/>
      <c r="K11" s="112"/>
      <c r="L11" s="133"/>
      <c r="M11" s="133"/>
    </row>
    <row r="12" spans="2:13" ht="14.25" customHeight="1" x14ac:dyDescent="0.35">
      <c r="B12" s="116"/>
      <c r="C12" s="162" t="s">
        <v>3</v>
      </c>
      <c r="D12" s="166">
        <v>322277</v>
      </c>
      <c r="E12" s="162" t="s">
        <v>92</v>
      </c>
      <c r="F12" s="166">
        <v>18733</v>
      </c>
      <c r="G12" s="162" t="s">
        <v>79</v>
      </c>
      <c r="H12" s="166">
        <v>20712</v>
      </c>
      <c r="I12" s="163"/>
      <c r="J12" s="163"/>
      <c r="K12" s="112"/>
      <c r="L12" s="133"/>
      <c r="M12" s="133"/>
    </row>
    <row r="13" spans="2:13" ht="15.75" customHeight="1" thickBot="1" x14ac:dyDescent="0.4">
      <c r="B13" s="116"/>
      <c r="C13" s="162" t="s">
        <v>121</v>
      </c>
      <c r="D13" s="166">
        <v>102446</v>
      </c>
      <c r="E13" s="213"/>
      <c r="F13" s="311"/>
      <c r="G13" s="164" t="s">
        <v>15</v>
      </c>
      <c r="H13" s="312"/>
      <c r="I13" s="163"/>
      <c r="J13" s="163"/>
      <c r="K13" s="112"/>
      <c r="L13" s="133"/>
      <c r="M13" s="133"/>
    </row>
    <row r="14" spans="2:13" ht="14.15" customHeight="1" thickBot="1" x14ac:dyDescent="0.4">
      <c r="B14" s="116"/>
      <c r="C14" s="118" t="s">
        <v>4</v>
      </c>
      <c r="D14" s="167">
        <f>SUM(D11:D13)</f>
        <v>759000</v>
      </c>
      <c r="E14" s="118" t="s">
        <v>7</v>
      </c>
      <c r="F14" s="167">
        <f>SUM(F10:F13)</f>
        <v>343377</v>
      </c>
      <c r="G14" s="118" t="s">
        <v>6</v>
      </c>
      <c r="H14" s="167">
        <f>SUM(H10:H13)</f>
        <v>217934</v>
      </c>
      <c r="I14" s="163"/>
      <c r="J14" s="163"/>
      <c r="K14" s="117"/>
      <c r="L14" s="115"/>
      <c r="M14" s="115"/>
    </row>
    <row r="15" spans="2:13" s="16" customFormat="1" ht="15" customHeight="1" x14ac:dyDescent="0.35">
      <c r="B15" s="119"/>
      <c r="C15" s="265" t="s">
        <v>123</v>
      </c>
      <c r="D15" s="265"/>
      <c r="E15" s="265"/>
      <c r="F15" s="265"/>
      <c r="G15" s="265"/>
      <c r="H15" s="165"/>
      <c r="I15" s="165"/>
      <c r="J15" s="165"/>
      <c r="K15" s="121"/>
      <c r="L15" s="120"/>
      <c r="M15" s="120"/>
    </row>
    <row r="16" spans="2:13" ht="15" customHeight="1" thickBot="1" x14ac:dyDescent="0.4">
      <c r="B16" s="122"/>
      <c r="C16" s="212"/>
      <c r="D16" s="212"/>
      <c r="E16" s="212"/>
      <c r="F16" s="212"/>
      <c r="G16" s="212"/>
      <c r="H16" s="212"/>
      <c r="I16" s="212"/>
      <c r="J16" s="190"/>
      <c r="K16" s="124"/>
      <c r="L16" s="115"/>
      <c r="M16" s="115"/>
    </row>
    <row r="17" spans="1:13" ht="21.75" customHeight="1" x14ac:dyDescent="0.35">
      <c r="B17" s="389" t="s">
        <v>8</v>
      </c>
      <c r="C17" s="390"/>
      <c r="D17" s="390"/>
      <c r="E17" s="390"/>
      <c r="F17" s="390"/>
      <c r="G17" s="390"/>
      <c r="H17" s="390"/>
      <c r="I17" s="390"/>
      <c r="J17" s="390"/>
      <c r="K17" s="391"/>
      <c r="L17" s="195"/>
      <c r="M17" s="195"/>
    </row>
    <row r="18" spans="1:13" ht="12" customHeight="1" thickBot="1" x14ac:dyDescent="0.4">
      <c r="B18" s="116"/>
      <c r="C18" s="214"/>
      <c r="D18" s="115"/>
      <c r="E18" s="115"/>
      <c r="F18" s="115"/>
      <c r="G18" s="115"/>
      <c r="H18" s="115"/>
      <c r="I18" s="115"/>
      <c r="J18" s="115"/>
      <c r="K18" s="117"/>
      <c r="L18" s="115"/>
      <c r="M18" s="115"/>
    </row>
    <row r="19" spans="1:13" ht="57" customHeight="1" thickBot="1" x14ac:dyDescent="0.4">
      <c r="A19" s="3"/>
      <c r="B19" s="114"/>
      <c r="C19" s="175" t="s">
        <v>19</v>
      </c>
      <c r="D19" s="266" t="s">
        <v>70</v>
      </c>
      <c r="E19" s="308" t="s">
        <v>96</v>
      </c>
      <c r="F19" s="308" t="s">
        <v>136</v>
      </c>
      <c r="G19" s="308" t="s">
        <v>133</v>
      </c>
      <c r="H19" s="308" t="s">
        <v>69</v>
      </c>
      <c r="I19" s="308" t="s">
        <v>62</v>
      </c>
      <c r="J19" s="308" t="s">
        <v>134</v>
      </c>
      <c r="K19" s="113"/>
      <c r="L19" s="4"/>
      <c r="M19" s="4"/>
    </row>
    <row r="20" spans="1:13" ht="14.15" customHeight="1" x14ac:dyDescent="0.35">
      <c r="B20" s="116"/>
      <c r="C20" s="229" t="s">
        <v>16</v>
      </c>
      <c r="D20" s="322">
        <f>D22+D21</f>
        <v>106710</v>
      </c>
      <c r="E20" s="313">
        <f>E22+E21</f>
        <v>106011</v>
      </c>
      <c r="F20" s="313">
        <f>F22+F21</f>
        <v>989.51199999999994</v>
      </c>
      <c r="G20" s="313">
        <f>G21+G22</f>
        <v>80036.693539999993</v>
      </c>
      <c r="H20" s="313"/>
      <c r="I20" s="313">
        <f>I22+I21</f>
        <v>25974.306460000003</v>
      </c>
      <c r="J20" s="313">
        <f>J22+J21</f>
        <v>78509.556750000003</v>
      </c>
      <c r="K20" s="125"/>
      <c r="L20" s="153"/>
      <c r="M20" s="153"/>
    </row>
    <row r="21" spans="1:13" ht="14.15" customHeight="1" x14ac:dyDescent="0.35">
      <c r="B21" s="116"/>
      <c r="C21" s="230" t="s">
        <v>12</v>
      </c>
      <c r="D21" s="323">
        <v>105960</v>
      </c>
      <c r="E21" s="314">
        <v>105253</v>
      </c>
      <c r="F21" s="314">
        <v>989.51199999999994</v>
      </c>
      <c r="G21" s="314">
        <v>79524.502999999997</v>
      </c>
      <c r="H21" s="314"/>
      <c r="I21" s="314">
        <f>E21-G21</f>
        <v>25728.497000000003</v>
      </c>
      <c r="J21" s="314">
        <v>77879.376220000006</v>
      </c>
      <c r="K21" s="125"/>
      <c r="L21" s="153"/>
      <c r="M21" s="153"/>
    </row>
    <row r="22" spans="1:13" ht="14.15" customHeight="1" thickBot="1" x14ac:dyDescent="0.4">
      <c r="B22" s="116"/>
      <c r="C22" s="231" t="s">
        <v>11</v>
      </c>
      <c r="D22" s="324">
        <v>750</v>
      </c>
      <c r="E22" s="315">
        <v>758</v>
      </c>
      <c r="F22" s="315"/>
      <c r="G22" s="315">
        <v>512.19054000000006</v>
      </c>
      <c r="H22" s="315"/>
      <c r="I22" s="315">
        <f>E22-G22</f>
        <v>245.80945999999994</v>
      </c>
      <c r="J22" s="315">
        <v>630.18052999999998</v>
      </c>
      <c r="K22" s="125"/>
      <c r="L22" s="153"/>
      <c r="M22" s="153"/>
    </row>
    <row r="23" spans="1:13" ht="14.15" customHeight="1" x14ac:dyDescent="0.35">
      <c r="B23" s="116"/>
      <c r="C23" s="229" t="s">
        <v>17</v>
      </c>
      <c r="D23" s="322">
        <f>D31+D30+D24</f>
        <v>223234</v>
      </c>
      <c r="E23" s="313">
        <f>E31+E30+E24</f>
        <v>213832</v>
      </c>
      <c r="F23" s="313">
        <f>F31+F30+F24</f>
        <v>1254.06672</v>
      </c>
      <c r="G23" s="313">
        <f>G24+G30+G31</f>
        <v>202201.32256999999</v>
      </c>
      <c r="H23" s="313"/>
      <c r="I23" s="313">
        <f>I24+I30+I31</f>
        <v>11630.67743</v>
      </c>
      <c r="J23" s="313">
        <f>J24+J30+J31</f>
        <v>199142.24674800003</v>
      </c>
      <c r="K23" s="125"/>
      <c r="L23" s="153"/>
      <c r="M23" s="153"/>
    </row>
    <row r="24" spans="1:13" ht="15" customHeight="1" x14ac:dyDescent="0.35">
      <c r="A24" s="21"/>
      <c r="B24" s="126"/>
      <c r="C24" s="236" t="s">
        <v>80</v>
      </c>
      <c r="D24" s="325">
        <f>D25+D26+D27+D28+D29</f>
        <v>174605</v>
      </c>
      <c r="E24" s="316">
        <f>E25+E26+E27+E28+E29</f>
        <v>165401</v>
      </c>
      <c r="F24" s="316">
        <f>F25+F26+F27+F28</f>
        <v>743.91632000000004</v>
      </c>
      <c r="G24" s="316">
        <f>G25+G26+G27+G28</f>
        <v>159058.88890999998</v>
      </c>
      <c r="H24" s="316"/>
      <c r="I24" s="316">
        <f>I25+I26+I27+I28+I29</f>
        <v>6342.1110899999985</v>
      </c>
      <c r="J24" s="316">
        <f>J25+J26+J27+J28</f>
        <v>161869.24674800003</v>
      </c>
      <c r="K24" s="125"/>
      <c r="L24" s="153"/>
      <c r="M24" s="153"/>
    </row>
    <row r="25" spans="1:13" ht="14.15" customHeight="1" x14ac:dyDescent="0.35">
      <c r="A25" s="22"/>
      <c r="B25" s="127"/>
      <c r="C25" s="235" t="s">
        <v>22</v>
      </c>
      <c r="D25" s="326">
        <v>41189</v>
      </c>
      <c r="E25" s="317">
        <v>39102</v>
      </c>
      <c r="F25" s="317">
        <v>132.97581</v>
      </c>
      <c r="G25" s="317">
        <v>40573.853130000003</v>
      </c>
      <c r="H25" s="317">
        <v>2793</v>
      </c>
      <c r="I25" s="317">
        <f>E25-G25+H25</f>
        <v>1321.1468699999969</v>
      </c>
      <c r="J25" s="317">
        <v>43713.422409999999</v>
      </c>
      <c r="K25" s="125"/>
      <c r="L25" s="153"/>
      <c r="M25" s="153"/>
    </row>
    <row r="26" spans="1:13" ht="14.15" customHeight="1" x14ac:dyDescent="0.35">
      <c r="A26" s="22"/>
      <c r="B26" s="127"/>
      <c r="C26" s="235" t="s">
        <v>59</v>
      </c>
      <c r="D26" s="326">
        <v>45257</v>
      </c>
      <c r="E26" s="317">
        <v>41932</v>
      </c>
      <c r="F26" s="317">
        <v>346.18331000000001</v>
      </c>
      <c r="G26" s="317">
        <v>43330.15941</v>
      </c>
      <c r="H26" s="317">
        <v>3966</v>
      </c>
      <c r="I26" s="317">
        <f>E26-G26+H26</f>
        <v>2567.8405899999998</v>
      </c>
      <c r="J26" s="317">
        <v>44567.618390000003</v>
      </c>
      <c r="K26" s="125"/>
      <c r="L26" s="153"/>
      <c r="M26" s="153"/>
    </row>
    <row r="27" spans="1:13" ht="14.15" customHeight="1" x14ac:dyDescent="0.35">
      <c r="A27" s="22"/>
      <c r="B27" s="127"/>
      <c r="C27" s="235" t="s">
        <v>60</v>
      </c>
      <c r="D27" s="326">
        <v>42190</v>
      </c>
      <c r="E27" s="317">
        <v>42330</v>
      </c>
      <c r="F27" s="317">
        <v>233.87078</v>
      </c>
      <c r="G27" s="317">
        <v>45332.5121</v>
      </c>
      <c r="H27" s="317">
        <v>4411</v>
      </c>
      <c r="I27" s="317">
        <f>E27-G27+H27</f>
        <v>1408.4879000000001</v>
      </c>
      <c r="J27" s="317">
        <v>43322.457712000003</v>
      </c>
      <c r="K27" s="125"/>
      <c r="L27" s="153"/>
      <c r="M27" s="153"/>
    </row>
    <row r="28" spans="1:13" ht="14.15" customHeight="1" x14ac:dyDescent="0.35">
      <c r="A28" s="22"/>
      <c r="B28" s="127"/>
      <c r="C28" s="235" t="s">
        <v>82</v>
      </c>
      <c r="D28" s="326">
        <v>30699</v>
      </c>
      <c r="E28" s="317">
        <v>28451</v>
      </c>
      <c r="F28" s="317">
        <v>30.886420000000001</v>
      </c>
      <c r="G28" s="317">
        <v>29822.364269999998</v>
      </c>
      <c r="H28" s="317">
        <v>2342</v>
      </c>
      <c r="I28" s="317">
        <f>E28-G28+H28</f>
        <v>970.63573000000179</v>
      </c>
      <c r="J28" s="317">
        <v>30265.748235999999</v>
      </c>
      <c r="K28" s="125"/>
      <c r="L28" s="153"/>
      <c r="M28" s="153"/>
    </row>
    <row r="29" spans="1:13" ht="14.15" customHeight="1" x14ac:dyDescent="0.35">
      <c r="A29" s="22"/>
      <c r="B29" s="127"/>
      <c r="C29" s="235" t="s">
        <v>83</v>
      </c>
      <c r="D29" s="326">
        <v>15270</v>
      </c>
      <c r="E29" s="317">
        <v>13586</v>
      </c>
      <c r="F29" s="317">
        <v>591</v>
      </c>
      <c r="G29" s="317">
        <f>H25+H26+H27+H28</f>
        <v>13512</v>
      </c>
      <c r="H29" s="317"/>
      <c r="I29" s="317">
        <f>E29-G29</f>
        <v>74</v>
      </c>
      <c r="J29" s="317">
        <v>12219</v>
      </c>
      <c r="K29" s="125"/>
      <c r="L29" s="153"/>
      <c r="M29" s="153"/>
    </row>
    <row r="30" spans="1:13" ht="14.15" customHeight="1" x14ac:dyDescent="0.35">
      <c r="A30" s="23"/>
      <c r="B30" s="126"/>
      <c r="C30" s="236" t="s">
        <v>18</v>
      </c>
      <c r="D30" s="325">
        <v>27917</v>
      </c>
      <c r="E30" s="316">
        <v>28157</v>
      </c>
      <c r="F30" s="316">
        <v>485.15039999999999</v>
      </c>
      <c r="G30" s="316">
        <v>22446.433659999999</v>
      </c>
      <c r="H30" s="316"/>
      <c r="I30" s="316">
        <f>E30-G30</f>
        <v>5710.5663400000012</v>
      </c>
      <c r="J30" s="316">
        <v>17958</v>
      </c>
      <c r="K30" s="125"/>
      <c r="L30" s="153"/>
      <c r="M30" s="153"/>
    </row>
    <row r="31" spans="1:13" ht="14.15" customHeight="1" x14ac:dyDescent="0.35">
      <c r="A31" s="23"/>
      <c r="B31" s="126"/>
      <c r="C31" s="236" t="s">
        <v>81</v>
      </c>
      <c r="D31" s="325">
        <f>D32+D33</f>
        <v>20712</v>
      </c>
      <c r="E31" s="316">
        <v>20274</v>
      </c>
      <c r="F31" s="316">
        <f>F32</f>
        <v>25</v>
      </c>
      <c r="G31" s="316">
        <f>G32</f>
        <v>20696</v>
      </c>
      <c r="H31" s="316"/>
      <c r="I31" s="316">
        <f>I32+I33</f>
        <v>-422</v>
      </c>
      <c r="J31" s="316">
        <f>J32</f>
        <v>19315</v>
      </c>
      <c r="K31" s="125"/>
      <c r="L31" s="153"/>
      <c r="M31" s="153"/>
    </row>
    <row r="32" spans="1:13" ht="14.15" customHeight="1" x14ac:dyDescent="0.35">
      <c r="A32" s="22"/>
      <c r="B32" s="127"/>
      <c r="C32" s="235" t="s">
        <v>10</v>
      </c>
      <c r="D32" s="326">
        <v>18842</v>
      </c>
      <c r="E32" s="316">
        <v>18404</v>
      </c>
      <c r="F32" s="316">
        <f>25-F36</f>
        <v>25</v>
      </c>
      <c r="G32" s="316">
        <f>23794-G36</f>
        <v>20696</v>
      </c>
      <c r="H32" s="317">
        <v>1608</v>
      </c>
      <c r="I32" s="317">
        <f>E32-G32+H32</f>
        <v>-684</v>
      </c>
      <c r="J32" s="317">
        <f>22701-J36</f>
        <v>19315</v>
      </c>
      <c r="K32" s="125"/>
      <c r="L32" s="153"/>
      <c r="M32" s="153"/>
    </row>
    <row r="33" spans="1:13" ht="14.15" customHeight="1" thickBot="1" x14ac:dyDescent="0.4">
      <c r="A33" s="22"/>
      <c r="B33" s="127"/>
      <c r="C33" s="267" t="s">
        <v>84</v>
      </c>
      <c r="D33" s="327">
        <v>1870</v>
      </c>
      <c r="E33" s="317">
        <v>1870</v>
      </c>
      <c r="F33" s="317">
        <v>21</v>
      </c>
      <c r="G33" s="317">
        <f>H32</f>
        <v>1608</v>
      </c>
      <c r="H33" s="318"/>
      <c r="I33" s="318">
        <f t="shared" ref="I33:I38" si="0">E33-G33</f>
        <v>262</v>
      </c>
      <c r="J33" s="318">
        <v>1243</v>
      </c>
      <c r="K33" s="125"/>
      <c r="L33" s="153"/>
      <c r="M33" s="153"/>
    </row>
    <row r="34" spans="1:13" ht="15.75" customHeight="1" thickBot="1" x14ac:dyDescent="0.4">
      <c r="B34" s="116"/>
      <c r="C34" s="170" t="s">
        <v>105</v>
      </c>
      <c r="D34" s="328">
        <v>2500</v>
      </c>
      <c r="E34" s="319">
        <v>2500</v>
      </c>
      <c r="F34" s="319">
        <v>0</v>
      </c>
      <c r="G34" s="319">
        <v>1124.75325</v>
      </c>
      <c r="H34" s="319"/>
      <c r="I34" s="319">
        <f t="shared" si="0"/>
        <v>1375.24675</v>
      </c>
      <c r="J34" s="319">
        <v>2839.9100319999998</v>
      </c>
      <c r="K34" s="125"/>
      <c r="L34" s="153"/>
      <c r="M34" s="153"/>
    </row>
    <row r="35" spans="1:13" ht="14.15" customHeight="1" thickBot="1" x14ac:dyDescent="0.4">
      <c r="B35" s="116"/>
      <c r="C35" s="170" t="s">
        <v>13</v>
      </c>
      <c r="D35" s="329">
        <v>933</v>
      </c>
      <c r="E35" s="319">
        <v>933</v>
      </c>
      <c r="F35" s="319">
        <v>8.6080000000000005</v>
      </c>
      <c r="G35" s="319">
        <v>511.76369</v>
      </c>
      <c r="H35" s="319"/>
      <c r="I35" s="319">
        <f t="shared" si="0"/>
        <v>421.23631</v>
      </c>
      <c r="J35" s="319">
        <v>489</v>
      </c>
      <c r="K35" s="125"/>
      <c r="L35" s="153"/>
      <c r="M35" s="153"/>
    </row>
    <row r="36" spans="1:13" ht="17.25" customHeight="1" thickBot="1" x14ac:dyDescent="0.4">
      <c r="B36" s="116"/>
      <c r="C36" s="170" t="s">
        <v>106</v>
      </c>
      <c r="D36" s="329">
        <v>3000</v>
      </c>
      <c r="E36" s="320">
        <v>3000</v>
      </c>
      <c r="F36" s="320"/>
      <c r="G36" s="320">
        <v>3098</v>
      </c>
      <c r="H36" s="320"/>
      <c r="I36" s="320">
        <f t="shared" si="0"/>
        <v>-98</v>
      </c>
      <c r="J36" s="320">
        <v>3386</v>
      </c>
      <c r="K36" s="125"/>
      <c r="L36" s="153"/>
      <c r="M36" s="153"/>
    </row>
    <row r="37" spans="1:13" ht="17.25" customHeight="1" thickBot="1" x14ac:dyDescent="0.4">
      <c r="B37" s="116"/>
      <c r="C37" s="170" t="s">
        <v>65</v>
      </c>
      <c r="D37" s="329">
        <v>7000</v>
      </c>
      <c r="E37" s="320">
        <v>7000</v>
      </c>
      <c r="F37" s="320">
        <v>2.1131500000000001</v>
      </c>
      <c r="G37" s="320">
        <v>7000</v>
      </c>
      <c r="H37" s="320"/>
      <c r="I37" s="320">
        <f t="shared" si="0"/>
        <v>0</v>
      </c>
      <c r="J37" s="320">
        <v>7000</v>
      </c>
      <c r="K37" s="125"/>
      <c r="L37" s="153"/>
      <c r="M37" s="153"/>
    </row>
    <row r="38" spans="1:13" ht="14.15" customHeight="1" thickBot="1" x14ac:dyDescent="0.4">
      <c r="B38" s="116"/>
      <c r="C38" s="149" t="s">
        <v>108</v>
      </c>
      <c r="D38" s="329">
        <v>0</v>
      </c>
      <c r="E38" s="320">
        <v>0</v>
      </c>
      <c r="F38" s="320">
        <v>1</v>
      </c>
      <c r="G38" s="320">
        <v>115</v>
      </c>
      <c r="H38" s="320"/>
      <c r="I38" s="320">
        <f t="shared" si="0"/>
        <v>-115</v>
      </c>
      <c r="J38" s="320">
        <v>157</v>
      </c>
      <c r="K38" s="125"/>
      <c r="L38" s="153"/>
      <c r="M38" s="153"/>
    </row>
    <row r="39" spans="1:13" ht="16.5" customHeight="1" thickBot="1" x14ac:dyDescent="0.4">
      <c r="B39" s="116"/>
      <c r="C39" s="176" t="s">
        <v>9</v>
      </c>
      <c r="D39" s="330">
        <f>D20+D23+D34+D35+D36+D37+D38</f>
        <v>343377</v>
      </c>
      <c r="E39" s="321">
        <f>E20+E23+E34+E35+E36+E37+E38</f>
        <v>333276</v>
      </c>
      <c r="F39" s="321">
        <f>F20+F23+F34+F35+F37+F38+F36</f>
        <v>2255.2998700000003</v>
      </c>
      <c r="G39" s="321">
        <f>G20+G23+G34+G35+G36+G37+G38</f>
        <v>294087.53304999997</v>
      </c>
      <c r="H39" s="321">
        <f>H25+H26+H27+H28+H32</f>
        <v>15120</v>
      </c>
      <c r="I39" s="321">
        <f>I20+I23+I34+I35+I36+I37+I38</f>
        <v>39188.466950000002</v>
      </c>
      <c r="J39" s="321">
        <f>J20+J23+J34+J35+J36+J37+J38</f>
        <v>291523.71353000001</v>
      </c>
      <c r="K39" s="125"/>
      <c r="L39" s="153"/>
      <c r="M39" s="153"/>
    </row>
    <row r="40" spans="1:13" ht="14.15" customHeight="1" x14ac:dyDescent="0.35">
      <c r="A40" s="16"/>
      <c r="B40" s="119"/>
      <c r="C40" s="120" t="s">
        <v>104</v>
      </c>
      <c r="D40" s="128"/>
      <c r="E40" s="128"/>
      <c r="F40" s="168"/>
      <c r="G40" s="168"/>
      <c r="H40" s="160"/>
      <c r="I40" s="160"/>
      <c r="J40" s="289"/>
      <c r="K40" s="288"/>
      <c r="L40" s="120"/>
      <c r="M40" s="120"/>
    </row>
    <row r="41" spans="1:13" s="16" customFormat="1" ht="14.15" customHeight="1" x14ac:dyDescent="0.35">
      <c r="B41" s="119"/>
      <c r="C41" s="129" t="s">
        <v>110</v>
      </c>
      <c r="D41" s="128"/>
      <c r="E41" s="128"/>
      <c r="F41" s="128"/>
      <c r="G41" s="128"/>
      <c r="H41" s="153"/>
      <c r="I41" s="153"/>
      <c r="J41" s="153"/>
      <c r="K41" s="121"/>
      <c r="L41" s="120"/>
      <c r="M41" s="120"/>
    </row>
    <row r="42" spans="1:13" s="16" customFormat="1" ht="14.15" customHeight="1" x14ac:dyDescent="0.35">
      <c r="B42" s="119"/>
      <c r="C42" s="192" t="s">
        <v>135</v>
      </c>
      <c r="D42" s="194"/>
      <c r="E42" s="194"/>
      <c r="F42" s="194"/>
      <c r="G42" s="128"/>
      <c r="H42" s="153"/>
      <c r="I42" s="153"/>
      <c r="J42" s="115"/>
      <c r="K42" s="121"/>
      <c r="L42" s="120"/>
      <c r="M42" s="120"/>
    </row>
    <row r="43" spans="1:13" s="16" customFormat="1" ht="14.15" customHeight="1" x14ac:dyDescent="0.35">
      <c r="B43" s="119"/>
      <c r="C43" s="192" t="s">
        <v>107</v>
      </c>
      <c r="D43" s="194"/>
      <c r="E43" s="194"/>
      <c r="F43" s="194"/>
      <c r="G43" s="128"/>
      <c r="H43" s="153"/>
      <c r="I43" s="153"/>
      <c r="J43" s="115"/>
      <c r="K43" s="121"/>
      <c r="L43" s="120"/>
      <c r="M43" s="120"/>
    </row>
    <row r="44" spans="1:13" s="16" customFormat="1" ht="15" thickBot="1" x14ac:dyDescent="0.4">
      <c r="B44" s="130"/>
      <c r="C44" s="16" t="s">
        <v>109</v>
      </c>
      <c r="D44" s="272"/>
      <c r="E44" s="272"/>
      <c r="F44" s="272"/>
      <c r="G44" s="273"/>
      <c r="H44" s="101"/>
      <c r="I44" s="101"/>
      <c r="J44" s="151"/>
      <c r="K44" s="132"/>
      <c r="L44" s="120"/>
      <c r="M44" s="120"/>
    </row>
    <row r="45" spans="1:13" ht="12" customHeight="1" thickTop="1" x14ac:dyDescent="0.35">
      <c r="B45" s="6"/>
      <c r="C45" s="205"/>
      <c r="D45" s="115"/>
      <c r="E45" s="6"/>
      <c r="F45" s="38"/>
      <c r="G45" s="6"/>
      <c r="H45" s="6"/>
      <c r="I45" s="6"/>
      <c r="J45" s="115"/>
      <c r="K45" s="6"/>
      <c r="L45" s="115"/>
      <c r="M45" s="115"/>
    </row>
    <row r="46" spans="1:13" ht="19.5" customHeight="1" thickBot="1" x14ac:dyDescent="0.4">
      <c r="B46" s="8"/>
      <c r="C46" s="62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392" t="s">
        <v>1</v>
      </c>
      <c r="C47" s="393"/>
      <c r="D47" s="393"/>
      <c r="E47" s="393"/>
      <c r="F47" s="393"/>
      <c r="G47" s="393"/>
      <c r="H47" s="393"/>
      <c r="I47" s="393"/>
      <c r="J47" s="393"/>
      <c r="K47" s="394"/>
      <c r="L47" s="195"/>
      <c r="M47" s="195"/>
    </row>
    <row r="48" spans="1:13" ht="12" customHeight="1" thickBot="1" x14ac:dyDescent="0.4">
      <c r="B48" s="116"/>
      <c r="C48" s="133"/>
      <c r="D48" s="134"/>
      <c r="E48" s="134"/>
      <c r="F48" s="134"/>
      <c r="G48" s="134"/>
      <c r="H48" s="115"/>
      <c r="I48" s="115"/>
      <c r="J48" s="115"/>
      <c r="K48" s="117"/>
      <c r="L48" s="115"/>
      <c r="M48" s="115"/>
    </row>
    <row r="49" spans="2:13" ht="14.15" customHeight="1" thickBot="1" x14ac:dyDescent="0.4">
      <c r="B49" s="116"/>
      <c r="C49" s="385" t="s">
        <v>2</v>
      </c>
      <c r="D49" s="386"/>
      <c r="E49" s="135"/>
      <c r="F49" s="135"/>
      <c r="G49" s="135"/>
      <c r="H49" s="115"/>
      <c r="I49" s="115"/>
      <c r="J49" s="115"/>
      <c r="K49" s="117"/>
      <c r="L49" s="115"/>
      <c r="M49" s="115"/>
    </row>
    <row r="50" spans="2:13" ht="14.15" customHeight="1" thickBot="1" x14ac:dyDescent="0.4">
      <c r="B50" s="116"/>
      <c r="C50" s="136" t="s">
        <v>27</v>
      </c>
      <c r="D50" s="217">
        <v>13755</v>
      </c>
      <c r="E50" s="135"/>
      <c r="F50" s="135"/>
      <c r="G50" s="135"/>
      <c r="H50" s="115"/>
      <c r="I50" s="115"/>
      <c r="J50" s="115"/>
      <c r="K50" s="117"/>
      <c r="L50" s="115"/>
      <c r="M50" s="115"/>
    </row>
    <row r="51" spans="2:13" ht="14.15" customHeight="1" thickBot="1" x14ac:dyDescent="0.4">
      <c r="B51" s="116"/>
      <c r="C51" s="136" t="s">
        <v>3</v>
      </c>
      <c r="D51" s="217">
        <v>12225</v>
      </c>
      <c r="E51" s="135"/>
      <c r="F51" s="135"/>
      <c r="G51" s="173"/>
      <c r="H51" s="115"/>
      <c r="I51" s="115"/>
      <c r="J51" s="115"/>
      <c r="K51" s="117"/>
      <c r="L51" s="115"/>
      <c r="M51" s="115"/>
    </row>
    <row r="52" spans="2:13" ht="14.15" customHeight="1" thickBot="1" x14ac:dyDescent="0.4">
      <c r="B52" s="116"/>
      <c r="C52" s="136" t="s">
        <v>28</v>
      </c>
      <c r="D52" s="217">
        <v>1020</v>
      </c>
      <c r="E52" s="135"/>
      <c r="F52" s="135"/>
      <c r="G52" s="135"/>
      <c r="H52" s="115"/>
      <c r="I52" s="115"/>
      <c r="J52" s="115"/>
      <c r="K52" s="117"/>
      <c r="L52" s="115"/>
      <c r="M52" s="115"/>
    </row>
    <row r="53" spans="2:13" ht="14.15" customHeight="1" thickBot="1" x14ac:dyDescent="0.4">
      <c r="B53" s="116"/>
      <c r="C53" s="136" t="s">
        <v>31</v>
      </c>
      <c r="D53" s="217">
        <f>SUM(D50:D52)</f>
        <v>27000</v>
      </c>
      <c r="E53" s="135"/>
      <c r="F53" s="135"/>
      <c r="G53" s="135"/>
      <c r="H53" s="115"/>
      <c r="I53" s="115"/>
      <c r="J53" s="115"/>
      <c r="K53" s="117"/>
      <c r="L53" s="115"/>
      <c r="M53" s="115"/>
    </row>
    <row r="54" spans="2:13" ht="14.15" customHeight="1" thickBot="1" x14ac:dyDescent="0.4">
      <c r="B54" s="122"/>
      <c r="C54" s="137"/>
      <c r="D54" s="218"/>
      <c r="E54" s="138"/>
      <c r="F54" s="138"/>
      <c r="G54" s="138"/>
      <c r="H54" s="123"/>
      <c r="I54" s="123"/>
      <c r="J54" s="123"/>
      <c r="K54" s="124"/>
      <c r="L54" s="115"/>
      <c r="M54" s="115"/>
    </row>
    <row r="55" spans="2:13" ht="17.149999999999999" customHeight="1" thickBot="1" x14ac:dyDescent="0.4">
      <c r="B55" s="389" t="s">
        <v>8</v>
      </c>
      <c r="C55" s="390"/>
      <c r="D55" s="390"/>
      <c r="E55" s="390"/>
      <c r="F55" s="390"/>
      <c r="G55" s="390"/>
      <c r="H55" s="390"/>
      <c r="I55" s="390"/>
      <c r="J55" s="390"/>
      <c r="K55" s="391"/>
      <c r="L55" s="195"/>
      <c r="M55" s="195"/>
    </row>
    <row r="56" spans="2:13" s="3" customFormat="1" ht="47" thickBot="1" x14ac:dyDescent="0.4">
      <c r="B56" s="139"/>
      <c r="C56" s="175" t="s">
        <v>19</v>
      </c>
      <c r="D56" s="310" t="s">
        <v>20</v>
      </c>
      <c r="E56" s="291" t="str">
        <f>F19</f>
        <v>LANDET KVANTUM UKE 45</v>
      </c>
      <c r="F56" s="175" t="str">
        <f>G19</f>
        <v>LANDET KVANTUM T.O.M UKE 45</v>
      </c>
      <c r="G56" s="309" t="str">
        <f>I19</f>
        <v>RESTKVOTER</v>
      </c>
      <c r="H56" s="175" t="str">
        <f>J19</f>
        <v>LANDET KVANTUM T.O.M. UKE 45 2019</v>
      </c>
      <c r="I56" s="140"/>
      <c r="J56" s="140"/>
      <c r="K56" s="141"/>
      <c r="L56" s="140"/>
      <c r="M56" s="140"/>
    </row>
    <row r="57" spans="2:13" ht="14.15" customHeight="1" x14ac:dyDescent="0.35">
      <c r="B57" s="142"/>
      <c r="C57" s="274" t="s">
        <v>32</v>
      </c>
      <c r="D57" s="401">
        <v>5386</v>
      </c>
      <c r="E57" s="331">
        <v>10.831480000000001</v>
      </c>
      <c r="F57" s="331">
        <v>1807.74152</v>
      </c>
      <c r="G57" s="403">
        <f>D57-F57-F58</f>
        <v>1574.3129099999999</v>
      </c>
      <c r="H57" s="331">
        <v>2058.10682</v>
      </c>
      <c r="I57" s="157"/>
      <c r="J57" s="157"/>
      <c r="K57" s="184"/>
      <c r="L57" s="102"/>
      <c r="M57" s="102"/>
    </row>
    <row r="58" spans="2:13" ht="14.15" customHeight="1" x14ac:dyDescent="0.35">
      <c r="B58" s="142"/>
      <c r="C58" s="143" t="s">
        <v>29</v>
      </c>
      <c r="D58" s="402"/>
      <c r="E58" s="332">
        <v>5.1093900000000003</v>
      </c>
      <c r="F58" s="332">
        <v>2003.9455700000001</v>
      </c>
      <c r="G58" s="404"/>
      <c r="H58" s="332">
        <v>1872.62032</v>
      </c>
      <c r="I58" s="157"/>
      <c r="J58" s="157"/>
      <c r="K58" s="184"/>
      <c r="L58" s="102"/>
      <c r="M58" s="102"/>
    </row>
    <row r="59" spans="2:13" ht="14.15" customHeight="1" thickBot="1" x14ac:dyDescent="0.4">
      <c r="B59" s="142"/>
      <c r="C59" s="144" t="s">
        <v>76</v>
      </c>
      <c r="D59" s="319">
        <v>200</v>
      </c>
      <c r="E59" s="333">
        <v>3.2021000000000002</v>
      </c>
      <c r="F59" s="333">
        <v>107.93353999999999</v>
      </c>
      <c r="G59" s="334">
        <f>D59-F59</f>
        <v>92.066460000000006</v>
      </c>
      <c r="H59" s="333">
        <v>88.317610000000002</v>
      </c>
      <c r="I59" s="157"/>
      <c r="J59" s="157"/>
      <c r="K59" s="184"/>
      <c r="L59" s="102"/>
      <c r="M59" s="102"/>
    </row>
    <row r="60" spans="2:13" s="94" customFormat="1" ht="15.65" customHeight="1" x14ac:dyDescent="0.35">
      <c r="B60" s="158"/>
      <c r="C60" s="145" t="s">
        <v>58</v>
      </c>
      <c r="D60" s="335">
        <v>8078</v>
      </c>
      <c r="E60" s="335">
        <f>E61+E62+E63</f>
        <v>10.68308</v>
      </c>
      <c r="F60" s="335">
        <f>F61+F62+F63</f>
        <v>7862.6770399999987</v>
      </c>
      <c r="G60" s="336">
        <f>D60-F60</f>
        <v>215.32296000000133</v>
      </c>
      <c r="H60" s="335">
        <f>H61+H62+H63</f>
        <v>8316.6800299999995</v>
      </c>
      <c r="I60" s="159"/>
      <c r="J60" s="159"/>
      <c r="K60" s="184"/>
      <c r="L60" s="102"/>
      <c r="M60" s="102"/>
    </row>
    <row r="61" spans="2:13" s="22" customFormat="1" ht="14.15" customHeight="1" x14ac:dyDescent="0.35">
      <c r="B61" s="146"/>
      <c r="C61" s="147" t="s">
        <v>33</v>
      </c>
      <c r="D61" s="337"/>
      <c r="E61" s="337">
        <v>0.57720000000000005</v>
      </c>
      <c r="F61" s="337">
        <v>3801.8784999999998</v>
      </c>
      <c r="G61" s="338"/>
      <c r="H61" s="337">
        <v>3520.1265100000001</v>
      </c>
      <c r="I61" s="148"/>
      <c r="J61" s="148"/>
      <c r="K61" s="184"/>
      <c r="L61" s="102"/>
      <c r="M61" s="102"/>
    </row>
    <row r="62" spans="2:13" s="22" customFormat="1" ht="14.15" customHeight="1" x14ac:dyDescent="0.35">
      <c r="B62" s="146"/>
      <c r="C62" s="147" t="s">
        <v>34</v>
      </c>
      <c r="D62" s="337"/>
      <c r="E62" s="337">
        <v>4.4025499999999997</v>
      </c>
      <c r="F62" s="337">
        <v>2513.9640599999998</v>
      </c>
      <c r="G62" s="338"/>
      <c r="H62" s="337">
        <v>3160.6285200000002</v>
      </c>
      <c r="I62" s="172"/>
      <c r="J62" s="172"/>
      <c r="K62" s="184"/>
      <c r="L62" s="102"/>
      <c r="M62" s="102"/>
    </row>
    <row r="63" spans="2:13" s="22" customFormat="1" ht="14.15" customHeight="1" thickBot="1" x14ac:dyDescent="0.4">
      <c r="B63" s="146"/>
      <c r="C63" s="208" t="s">
        <v>35</v>
      </c>
      <c r="D63" s="339"/>
      <c r="E63" s="339">
        <v>5.7033300000000002</v>
      </c>
      <c r="F63" s="339">
        <v>1546.83448</v>
      </c>
      <c r="G63" s="340"/>
      <c r="H63" s="339">
        <v>1635.925</v>
      </c>
      <c r="I63" s="172"/>
      <c r="J63" s="172"/>
      <c r="K63" s="184"/>
      <c r="L63" s="102"/>
      <c r="M63" s="102"/>
    </row>
    <row r="64" spans="2:13" ht="14.15" customHeight="1" thickBot="1" x14ac:dyDescent="0.4">
      <c r="B64" s="116"/>
      <c r="C64" s="149" t="s">
        <v>36</v>
      </c>
      <c r="D64" s="341">
        <v>91</v>
      </c>
      <c r="E64" s="341"/>
      <c r="F64" s="341"/>
      <c r="G64" s="342">
        <f>D64-F64</f>
        <v>91</v>
      </c>
      <c r="H64" s="341">
        <v>6.0683499999999997</v>
      </c>
      <c r="I64" s="153"/>
      <c r="J64" s="153"/>
      <c r="K64" s="184"/>
      <c r="L64" s="102"/>
      <c r="M64" s="102"/>
    </row>
    <row r="65" spans="2:13" ht="14.15" customHeight="1" thickBot="1" x14ac:dyDescent="0.4">
      <c r="B65" s="116"/>
      <c r="C65" s="290" t="s">
        <v>14</v>
      </c>
      <c r="D65" s="343"/>
      <c r="E65" s="343"/>
      <c r="F65" s="343"/>
      <c r="G65" s="344"/>
      <c r="H65" s="343">
        <v>1.972</v>
      </c>
      <c r="I65" s="153"/>
      <c r="J65" s="153"/>
      <c r="K65" s="184"/>
      <c r="L65" s="102"/>
      <c r="M65" s="102"/>
    </row>
    <row r="66" spans="2:13" s="3" customFormat="1" ht="16.5" customHeight="1" thickBot="1" x14ac:dyDescent="0.4">
      <c r="B66" s="114"/>
      <c r="C66" s="176" t="s">
        <v>9</v>
      </c>
      <c r="D66" s="321">
        <f>D57+D59+D60+D64</f>
        <v>13755</v>
      </c>
      <c r="E66" s="321">
        <f>E57+E58+E59+E60+E64+E65</f>
        <v>29.826050000000002</v>
      </c>
      <c r="F66" s="321">
        <f>F57+F58+F59+F60+F64+F65</f>
        <v>11782.29767</v>
      </c>
      <c r="G66" s="345">
        <f>D66-F66</f>
        <v>1972.7023300000001</v>
      </c>
      <c r="H66" s="321">
        <f>H57+H58+H59+H60+H64+H65</f>
        <v>12343.76513</v>
      </c>
      <c r="I66" s="169"/>
      <c r="J66" s="169"/>
      <c r="K66" s="184"/>
      <c r="L66" s="102"/>
      <c r="M66" s="102"/>
    </row>
    <row r="67" spans="2:13" s="3" customFormat="1" ht="19.399999999999999" customHeight="1" thickBot="1" x14ac:dyDescent="0.4">
      <c r="B67" s="154"/>
      <c r="C67" s="400" t="s">
        <v>114</v>
      </c>
      <c r="D67" s="400"/>
      <c r="E67" s="400"/>
      <c r="F67" s="400"/>
      <c r="G67" s="400"/>
      <c r="H67" s="171"/>
      <c r="I67" s="155"/>
      <c r="J67" s="155"/>
      <c r="K67" s="156"/>
      <c r="L67" s="4"/>
      <c r="M67" s="4"/>
    </row>
    <row r="68" spans="2:13" ht="12" customHeight="1" thickTop="1" x14ac:dyDescent="0.35">
      <c r="B68" s="6"/>
      <c r="C68" s="33"/>
      <c r="D68" s="34"/>
      <c r="E68" s="34"/>
      <c r="F68" s="34"/>
      <c r="G68" s="34"/>
      <c r="H68" s="38"/>
      <c r="I68" s="6"/>
      <c r="J68" s="115"/>
      <c r="K68" s="6"/>
      <c r="L68" s="115"/>
      <c r="M68" s="115"/>
    </row>
    <row r="69" spans="2:13" ht="12" customHeight="1" x14ac:dyDescent="0.35">
      <c r="B69" s="6"/>
      <c r="C69" s="33"/>
      <c r="D69" s="34"/>
      <c r="E69" s="34"/>
      <c r="F69" s="34"/>
      <c r="G69" s="34"/>
      <c r="H69" s="6"/>
      <c r="I69" s="6"/>
      <c r="J69" s="115"/>
      <c r="K69" s="6"/>
      <c r="L69" s="115"/>
      <c r="M69" s="115"/>
    </row>
    <row r="70" spans="2:13" ht="12" customHeight="1" x14ac:dyDescent="0.35">
      <c r="B70" s="6"/>
      <c r="C70" s="33"/>
      <c r="D70" s="34"/>
      <c r="E70" s="34"/>
      <c r="F70" s="34"/>
      <c r="G70" s="34"/>
      <c r="H70" s="6"/>
      <c r="I70" s="6"/>
      <c r="J70" s="115"/>
      <c r="K70" s="6"/>
      <c r="L70" s="115"/>
      <c r="M70" s="115"/>
    </row>
    <row r="71" spans="2:13" ht="17.149999999999999" customHeight="1" thickBot="1" x14ac:dyDescent="0.4">
      <c r="B71" s="7"/>
      <c r="C71" s="61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392" t="s">
        <v>1</v>
      </c>
      <c r="C72" s="393"/>
      <c r="D72" s="393"/>
      <c r="E72" s="393"/>
      <c r="F72" s="393"/>
      <c r="G72" s="393"/>
      <c r="H72" s="393"/>
      <c r="I72" s="393"/>
      <c r="J72" s="393"/>
      <c r="K72" s="394"/>
      <c r="L72" s="195"/>
      <c r="M72" s="195"/>
    </row>
    <row r="73" spans="2:13" ht="4.5" customHeight="1" thickBot="1" x14ac:dyDescent="0.4">
      <c r="B73" s="116"/>
      <c r="C73" s="115"/>
      <c r="D73" s="115"/>
      <c r="E73" s="115"/>
      <c r="F73" s="115"/>
      <c r="G73" s="115"/>
      <c r="H73" s="115"/>
      <c r="I73" s="115"/>
      <c r="J73" s="115"/>
      <c r="K73" s="117"/>
      <c r="L73" s="115"/>
      <c r="M73" s="115"/>
    </row>
    <row r="74" spans="2:13" ht="14.15" customHeight="1" thickBot="1" x14ac:dyDescent="0.4">
      <c r="B74" s="114"/>
      <c r="C74" s="387" t="s">
        <v>2</v>
      </c>
      <c r="D74" s="388"/>
      <c r="E74" s="387" t="s">
        <v>20</v>
      </c>
      <c r="F74" s="395"/>
      <c r="G74" s="387" t="s">
        <v>21</v>
      </c>
      <c r="H74" s="388"/>
      <c r="I74" s="153"/>
      <c r="J74" s="153"/>
      <c r="K74" s="112"/>
      <c r="L74" s="133"/>
      <c r="M74" s="133"/>
    </row>
    <row r="75" spans="2:13" ht="14.5" x14ac:dyDescent="0.35">
      <c r="B75" s="219"/>
      <c r="C75" s="162" t="s">
        <v>27</v>
      </c>
      <c r="D75" s="166">
        <v>105159</v>
      </c>
      <c r="E75" s="220" t="s">
        <v>5</v>
      </c>
      <c r="F75" s="216">
        <v>40215</v>
      </c>
      <c r="G75" s="221" t="s">
        <v>25</v>
      </c>
      <c r="H75" s="216">
        <v>11810</v>
      </c>
      <c r="I75" s="163"/>
      <c r="J75" s="163"/>
      <c r="K75" s="222"/>
      <c r="L75" s="262"/>
      <c r="M75" s="133"/>
    </row>
    <row r="76" spans="2:13" ht="14.5" x14ac:dyDescent="0.35">
      <c r="B76" s="219"/>
      <c r="C76" s="162" t="s">
        <v>3</v>
      </c>
      <c r="D76" s="166">
        <v>96159</v>
      </c>
      <c r="E76" s="223" t="s">
        <v>6</v>
      </c>
      <c r="F76" s="166">
        <v>65613</v>
      </c>
      <c r="G76" s="221" t="s">
        <v>78</v>
      </c>
      <c r="H76" s="166">
        <v>48554</v>
      </c>
      <c r="I76" s="163"/>
      <c r="J76" s="163"/>
      <c r="K76" s="222"/>
      <c r="L76" s="262"/>
      <c r="M76" s="133"/>
    </row>
    <row r="77" spans="2:13" ht="17" thickBot="1" x14ac:dyDescent="0.4">
      <c r="B77" s="219"/>
      <c r="C77" s="162" t="s">
        <v>121</v>
      </c>
      <c r="D77" s="166">
        <v>13682</v>
      </c>
      <c r="E77" s="162" t="s">
        <v>92</v>
      </c>
      <c r="F77" s="166">
        <v>2143</v>
      </c>
      <c r="G77" s="221" t="s">
        <v>79</v>
      </c>
      <c r="H77" s="166">
        <v>5249</v>
      </c>
      <c r="I77" s="163"/>
      <c r="J77" s="163"/>
      <c r="K77" s="222"/>
      <c r="L77" s="262"/>
      <c r="M77" s="133"/>
    </row>
    <row r="78" spans="2:13" ht="14.15" customHeight="1" thickBot="1" x14ac:dyDescent="0.4">
      <c r="B78" s="219"/>
      <c r="C78" s="118" t="s">
        <v>31</v>
      </c>
      <c r="D78" s="167">
        <f>SUM(D75:D77)</f>
        <v>215000</v>
      </c>
      <c r="E78" s="118" t="s">
        <v>7</v>
      </c>
      <c r="F78" s="167">
        <f>SUM(F75:F77)</f>
        <v>107971</v>
      </c>
      <c r="G78" s="118" t="s">
        <v>6</v>
      </c>
      <c r="H78" s="167">
        <f>SUM(H75:H77)</f>
        <v>65613</v>
      </c>
      <c r="I78" s="163"/>
      <c r="J78" s="163"/>
      <c r="K78" s="224"/>
      <c r="L78" s="227"/>
      <c r="M78" s="115"/>
    </row>
    <row r="79" spans="2:13" ht="12" customHeight="1" x14ac:dyDescent="0.35">
      <c r="B79" s="219"/>
      <c r="C79" s="265" t="s">
        <v>122</v>
      </c>
      <c r="D79" s="191"/>
      <c r="E79" s="191"/>
      <c r="F79" s="191"/>
      <c r="G79" s="191"/>
      <c r="H79" s="191"/>
      <c r="I79" s="226"/>
      <c r="J79" s="227"/>
      <c r="K79" s="224"/>
      <c r="L79" s="227"/>
      <c r="M79" s="115"/>
    </row>
    <row r="80" spans="2:13" ht="14.25" customHeight="1" x14ac:dyDescent="0.35">
      <c r="B80" s="219"/>
      <c r="C80" s="399"/>
      <c r="D80" s="399"/>
      <c r="E80" s="399"/>
      <c r="F80" s="399"/>
      <c r="G80" s="399"/>
      <c r="H80" s="399"/>
      <c r="I80" s="226"/>
      <c r="J80" s="227"/>
      <c r="K80" s="224"/>
      <c r="L80" s="227"/>
      <c r="M80" s="115"/>
    </row>
    <row r="81" spans="1:13" ht="6" customHeight="1" thickBot="1" x14ac:dyDescent="0.4">
      <c r="B81" s="219"/>
      <c r="C81" s="399"/>
      <c r="D81" s="399"/>
      <c r="E81" s="399"/>
      <c r="F81" s="399"/>
      <c r="G81" s="399"/>
      <c r="H81" s="399"/>
      <c r="I81" s="227"/>
      <c r="J81" s="227"/>
      <c r="K81" s="224"/>
      <c r="L81" s="227"/>
      <c r="M81" s="115"/>
    </row>
    <row r="82" spans="1:13" ht="14.15" customHeight="1" x14ac:dyDescent="0.35">
      <c r="B82" s="396" t="s">
        <v>8</v>
      </c>
      <c r="C82" s="397"/>
      <c r="D82" s="397"/>
      <c r="E82" s="397"/>
      <c r="F82" s="397"/>
      <c r="G82" s="397"/>
      <c r="H82" s="397"/>
      <c r="I82" s="397"/>
      <c r="J82" s="397"/>
      <c r="K82" s="398"/>
      <c r="L82" s="263"/>
      <c r="M82" s="195"/>
    </row>
    <row r="83" spans="1:13" ht="5.25" customHeight="1" thickBot="1" x14ac:dyDescent="0.4">
      <c r="B83" s="9"/>
      <c r="C83" s="14"/>
      <c r="D83" s="6"/>
      <c r="E83" s="6"/>
      <c r="F83" s="60"/>
      <c r="G83" s="6"/>
      <c r="H83" s="6"/>
      <c r="I83" s="6"/>
      <c r="J83" s="115"/>
      <c r="K83" s="10"/>
      <c r="L83" s="115"/>
      <c r="M83" s="115"/>
    </row>
    <row r="84" spans="1:13" ht="48.75" customHeight="1" thickBot="1" x14ac:dyDescent="0.4">
      <c r="A84" s="117"/>
      <c r="B84" s="115"/>
      <c r="C84" s="175" t="s">
        <v>19</v>
      </c>
      <c r="D84" s="266" t="s">
        <v>70</v>
      </c>
      <c r="E84" s="175" t="s">
        <v>97</v>
      </c>
      <c r="F84" s="175" t="str">
        <f>F19</f>
        <v>LANDET KVANTUM UKE 45</v>
      </c>
      <c r="G84" s="175" t="str">
        <f>G19</f>
        <v>LANDET KVANTUM T.O.M UKE 45</v>
      </c>
      <c r="H84" s="175" t="str">
        <f>I19</f>
        <v>RESTKVOTER</v>
      </c>
      <c r="I84" s="175" t="str">
        <f>J19</f>
        <v>LANDET KVANTUM T.O.M. UKE 45 2019</v>
      </c>
      <c r="J84" s="115"/>
      <c r="K84" s="10"/>
      <c r="L84" s="115"/>
      <c r="M84" s="115"/>
    </row>
    <row r="85" spans="1:13" ht="14.15" customHeight="1" x14ac:dyDescent="0.35">
      <c r="A85" s="117"/>
      <c r="B85" s="115"/>
      <c r="C85" s="268" t="s">
        <v>16</v>
      </c>
      <c r="D85" s="322">
        <f>D87+D86</f>
        <v>40215</v>
      </c>
      <c r="E85" s="313">
        <f>E87+E86</f>
        <v>39720</v>
      </c>
      <c r="F85" s="313">
        <f>F87+F86</f>
        <v>182.89023</v>
      </c>
      <c r="G85" s="313">
        <f>G86+G87</f>
        <v>29240.581329999997</v>
      </c>
      <c r="H85" s="313">
        <f>H86+H87</f>
        <v>10479.418670000001</v>
      </c>
      <c r="I85" s="313">
        <f>I86+I87</f>
        <v>34060.604699999996</v>
      </c>
      <c r="J85" s="153"/>
      <c r="K85" s="125"/>
      <c r="L85" s="153"/>
      <c r="M85" s="153"/>
    </row>
    <row r="86" spans="1:13" ht="14.15" customHeight="1" x14ac:dyDescent="0.35">
      <c r="A86" s="117"/>
      <c r="B86" s="115"/>
      <c r="C86" s="230" t="s">
        <v>12</v>
      </c>
      <c r="D86" s="323">
        <v>39465</v>
      </c>
      <c r="E86" s="314">
        <v>38895</v>
      </c>
      <c r="F86" s="314">
        <v>182.89023</v>
      </c>
      <c r="G86" s="314">
        <v>28990.825529999998</v>
      </c>
      <c r="H86" s="314">
        <f>E86-G86</f>
        <v>9904.1744700000017</v>
      </c>
      <c r="I86" s="314">
        <v>33629.757919999996</v>
      </c>
      <c r="J86" s="153"/>
      <c r="K86" s="125"/>
      <c r="L86" s="153"/>
      <c r="M86" s="153"/>
    </row>
    <row r="87" spans="1:13" ht="15" thickBot="1" x14ac:dyDescent="0.4">
      <c r="A87" s="117"/>
      <c r="B87" s="115"/>
      <c r="C87" s="269" t="s">
        <v>11</v>
      </c>
      <c r="D87" s="324">
        <v>750</v>
      </c>
      <c r="E87" s="315">
        <v>825</v>
      </c>
      <c r="F87" s="315"/>
      <c r="G87" s="315">
        <v>249.75579999999999</v>
      </c>
      <c r="H87" s="315">
        <f>E87-G87</f>
        <v>575.24419999999998</v>
      </c>
      <c r="I87" s="315">
        <v>430.84678000000002</v>
      </c>
      <c r="J87" s="153"/>
      <c r="K87" s="125"/>
      <c r="L87" s="153"/>
      <c r="M87" s="153"/>
    </row>
    <row r="88" spans="1:13" ht="14.15" customHeight="1" x14ac:dyDescent="0.35">
      <c r="A88" s="117"/>
      <c r="B88" s="4"/>
      <c r="C88" s="229" t="s">
        <v>17</v>
      </c>
      <c r="D88" s="322">
        <f t="shared" ref="D88" si="1">D89+D94+D95</f>
        <v>67105</v>
      </c>
      <c r="E88" s="313">
        <f t="shared" ref="E88:I88" si="2">E89+E94+E95</f>
        <v>70704</v>
      </c>
      <c r="F88" s="313">
        <f t="shared" si="2"/>
        <v>883.81362999999999</v>
      </c>
      <c r="G88" s="313">
        <f t="shared" si="2"/>
        <v>47538.248810000005</v>
      </c>
      <c r="H88" s="313">
        <f>H89+H94+H95</f>
        <v>23165.751189999999</v>
      </c>
      <c r="I88" s="313">
        <f t="shared" si="2"/>
        <v>46869.897040000011</v>
      </c>
      <c r="J88" s="153"/>
      <c r="K88" s="125"/>
      <c r="L88" s="153"/>
      <c r="M88" s="153"/>
    </row>
    <row r="89" spans="1:13" ht="15.75" customHeight="1" x14ac:dyDescent="0.35">
      <c r="A89" s="117"/>
      <c r="B89" s="39"/>
      <c r="C89" s="236" t="s">
        <v>80</v>
      </c>
      <c r="D89" s="325">
        <f t="shared" ref="D89" si="3">D90+D91+D92+D93</f>
        <v>50046</v>
      </c>
      <c r="E89" s="316">
        <f t="shared" ref="E89:I89" si="4">E90+E91+E92+E93</f>
        <v>54283</v>
      </c>
      <c r="F89" s="316">
        <f t="shared" si="4"/>
        <v>583.27870000000007</v>
      </c>
      <c r="G89" s="316">
        <f t="shared" si="4"/>
        <v>36655.951780000003</v>
      </c>
      <c r="H89" s="316">
        <f>H90+H91+H92+H93</f>
        <v>17627.048219999997</v>
      </c>
      <c r="I89" s="316">
        <f t="shared" si="4"/>
        <v>36500.490390000006</v>
      </c>
      <c r="J89" s="153"/>
      <c r="K89" s="125"/>
      <c r="L89" s="153"/>
      <c r="M89" s="153"/>
    </row>
    <row r="90" spans="1:13" ht="14.15" customHeight="1" x14ac:dyDescent="0.35">
      <c r="A90" s="112"/>
      <c r="B90" s="133"/>
      <c r="C90" s="235" t="s">
        <v>22</v>
      </c>
      <c r="D90" s="326">
        <v>13337</v>
      </c>
      <c r="E90" s="317">
        <v>14871</v>
      </c>
      <c r="F90" s="317">
        <v>107.95884</v>
      </c>
      <c r="G90" s="317">
        <v>5884.8191800000004</v>
      </c>
      <c r="H90" s="317">
        <f t="shared" ref="H90:H98" si="5">E90-G90</f>
        <v>8986.1808199999996</v>
      </c>
      <c r="I90" s="317">
        <v>6311.4880000000003</v>
      </c>
      <c r="J90" s="153"/>
      <c r="K90" s="125"/>
      <c r="L90" s="153"/>
      <c r="M90" s="153"/>
    </row>
    <row r="91" spans="1:13" ht="14.15" customHeight="1" x14ac:dyDescent="0.35">
      <c r="A91" s="112"/>
      <c r="B91" s="133"/>
      <c r="C91" s="235" t="s">
        <v>23</v>
      </c>
      <c r="D91" s="326">
        <v>13743</v>
      </c>
      <c r="E91" s="317">
        <v>15246</v>
      </c>
      <c r="F91" s="317">
        <v>314.02390000000003</v>
      </c>
      <c r="G91" s="317">
        <v>10895.53867</v>
      </c>
      <c r="H91" s="317">
        <f t="shared" si="5"/>
        <v>4350.4613300000001</v>
      </c>
      <c r="I91" s="317">
        <v>10523.079460000001</v>
      </c>
      <c r="J91" s="153"/>
      <c r="K91" s="125"/>
      <c r="L91" s="153"/>
      <c r="M91" s="153"/>
    </row>
    <row r="92" spans="1:13" ht="14.15" customHeight="1" x14ac:dyDescent="0.35">
      <c r="A92" s="112"/>
      <c r="B92" s="133"/>
      <c r="C92" s="235" t="s">
        <v>24</v>
      </c>
      <c r="D92" s="326">
        <v>14275</v>
      </c>
      <c r="E92" s="317">
        <v>15845</v>
      </c>
      <c r="F92" s="317">
        <v>110.72842</v>
      </c>
      <c r="G92" s="317">
        <v>11579.28528</v>
      </c>
      <c r="H92" s="317">
        <f t="shared" si="5"/>
        <v>4265.7147199999999</v>
      </c>
      <c r="I92" s="317">
        <v>11145.31417</v>
      </c>
      <c r="J92" s="153"/>
      <c r="K92" s="125"/>
      <c r="L92" s="153"/>
      <c r="M92" s="153"/>
    </row>
    <row r="93" spans="1:13" ht="14.15" customHeight="1" x14ac:dyDescent="0.35">
      <c r="A93" s="112"/>
      <c r="B93" s="133"/>
      <c r="C93" s="235" t="s">
        <v>82</v>
      </c>
      <c r="D93" s="326">
        <v>8691</v>
      </c>
      <c r="E93" s="317">
        <v>8321</v>
      </c>
      <c r="F93" s="317">
        <v>50.567540000000001</v>
      </c>
      <c r="G93" s="317">
        <v>8296.3086500000009</v>
      </c>
      <c r="H93" s="317">
        <f t="shared" si="5"/>
        <v>24.691349999999147</v>
      </c>
      <c r="I93" s="317">
        <v>8520.6087599999992</v>
      </c>
      <c r="J93" s="153"/>
      <c r="K93" s="125"/>
      <c r="L93" s="153"/>
      <c r="M93" s="153"/>
    </row>
    <row r="94" spans="1:13" ht="14.15" customHeight="1" x14ac:dyDescent="0.35">
      <c r="A94" s="112"/>
      <c r="B94" s="133"/>
      <c r="C94" s="236" t="s">
        <v>29</v>
      </c>
      <c r="D94" s="325">
        <v>11810</v>
      </c>
      <c r="E94" s="316">
        <v>11123</v>
      </c>
      <c r="F94" s="316">
        <v>277.02632</v>
      </c>
      <c r="G94" s="316">
        <v>9172.7441500000004</v>
      </c>
      <c r="H94" s="316">
        <f t="shared" si="5"/>
        <v>1950.2558499999996</v>
      </c>
      <c r="I94" s="316">
        <v>8586.0158699999993</v>
      </c>
      <c r="J94" s="153"/>
      <c r="K94" s="125"/>
      <c r="L94" s="153"/>
      <c r="M94" s="153"/>
    </row>
    <row r="95" spans="1:13" ht="14.15" customHeight="1" thickBot="1" x14ac:dyDescent="0.4">
      <c r="A95" s="117"/>
      <c r="B95" s="39"/>
      <c r="C95" s="237" t="s">
        <v>79</v>
      </c>
      <c r="D95" s="346">
        <v>5249</v>
      </c>
      <c r="E95" s="347">
        <v>5298</v>
      </c>
      <c r="F95" s="347">
        <v>23.508610000000001</v>
      </c>
      <c r="G95" s="347">
        <v>1709.55288</v>
      </c>
      <c r="H95" s="347">
        <f t="shared" si="5"/>
        <v>3588.4471199999998</v>
      </c>
      <c r="I95" s="347">
        <v>1783.3907799999999</v>
      </c>
      <c r="J95" s="153"/>
      <c r="K95" s="125"/>
      <c r="L95" s="153"/>
      <c r="M95" s="153"/>
    </row>
    <row r="96" spans="1:13" ht="15" thickBot="1" x14ac:dyDescent="0.4">
      <c r="A96" s="117"/>
      <c r="B96" s="39"/>
      <c r="C96" s="170" t="s">
        <v>13</v>
      </c>
      <c r="D96" s="328">
        <v>351</v>
      </c>
      <c r="E96" s="319">
        <v>351</v>
      </c>
      <c r="F96" s="319"/>
      <c r="G96" s="319">
        <v>13.051679999999999</v>
      </c>
      <c r="H96" s="319">
        <f t="shared" si="5"/>
        <v>337.94832000000002</v>
      </c>
      <c r="I96" s="319">
        <v>19.80472</v>
      </c>
      <c r="J96" s="153"/>
      <c r="K96" s="125"/>
      <c r="L96" s="153"/>
      <c r="M96" s="153"/>
    </row>
    <row r="97" spans="1:13" ht="17" thickBot="1" x14ac:dyDescent="0.4">
      <c r="A97" s="117"/>
      <c r="B97" s="115"/>
      <c r="C97" s="170" t="s">
        <v>61</v>
      </c>
      <c r="D97" s="329">
        <v>300</v>
      </c>
      <c r="E97" s="320">
        <v>300</v>
      </c>
      <c r="F97" s="320"/>
      <c r="G97" s="320">
        <v>300</v>
      </c>
      <c r="H97" s="320">
        <f t="shared" si="5"/>
        <v>0</v>
      </c>
      <c r="I97" s="320">
        <v>300</v>
      </c>
      <c r="J97" s="153"/>
      <c r="K97" s="125"/>
      <c r="L97" s="153"/>
      <c r="M97" s="153"/>
    </row>
    <row r="98" spans="1:13" ht="16.5" customHeight="1" thickBot="1" x14ac:dyDescent="0.4">
      <c r="A98" s="117"/>
      <c r="B98" s="115"/>
      <c r="C98" s="228" t="s">
        <v>111</v>
      </c>
      <c r="D98" s="329"/>
      <c r="E98" s="320"/>
      <c r="F98" s="320"/>
      <c r="G98" s="320">
        <v>50</v>
      </c>
      <c r="H98" s="320">
        <f t="shared" si="5"/>
        <v>-50</v>
      </c>
      <c r="I98" s="320">
        <v>57</v>
      </c>
      <c r="J98" s="153"/>
      <c r="K98" s="125"/>
      <c r="L98" s="153"/>
      <c r="M98" s="153"/>
    </row>
    <row r="99" spans="1:13" ht="16" thickBot="1" x14ac:dyDescent="0.4">
      <c r="A99" s="117"/>
      <c r="B99" s="115"/>
      <c r="C99" s="176" t="s">
        <v>9</v>
      </c>
      <c r="D99" s="330">
        <f>D85+D88+D96+D97+D98</f>
        <v>107971</v>
      </c>
      <c r="E99" s="321">
        <f>E85+E88+E96+E97+E98</f>
        <v>111075</v>
      </c>
      <c r="F99" s="321">
        <f t="shared" ref="F99:G99" si="6">F85+F88+F96+F97+F98</f>
        <v>1066.7038600000001</v>
      </c>
      <c r="G99" s="321">
        <f t="shared" si="6"/>
        <v>77141.88182000001</v>
      </c>
      <c r="H99" s="321">
        <f>H85+H88+H96+H97+H98</f>
        <v>33933.118180000005</v>
      </c>
      <c r="I99" s="321">
        <f>I85+I88+I96+I97+I98</f>
        <v>81307.306460000007</v>
      </c>
      <c r="J99" s="153"/>
      <c r="K99" s="125"/>
      <c r="L99" s="153"/>
      <c r="M99" s="153"/>
    </row>
    <row r="100" spans="1:13" ht="14.5" x14ac:dyDescent="0.35">
      <c r="A100" s="117"/>
      <c r="B100" s="115"/>
      <c r="C100" s="120" t="s">
        <v>113</v>
      </c>
      <c r="D100" s="177"/>
      <c r="E100" s="177"/>
      <c r="F100" s="178"/>
      <c r="G100" s="178"/>
      <c r="H100" s="179"/>
      <c r="I100" s="160"/>
      <c r="J100" s="153"/>
      <c r="K100" s="125"/>
      <c r="L100" s="153"/>
      <c r="M100" s="153"/>
    </row>
    <row r="101" spans="1:13" ht="13.5" customHeight="1" x14ac:dyDescent="0.35">
      <c r="B101" s="13"/>
      <c r="C101" s="192" t="s">
        <v>131</v>
      </c>
      <c r="D101" s="128"/>
      <c r="E101" s="128"/>
      <c r="F101" s="168"/>
      <c r="G101" s="168"/>
      <c r="H101" s="160"/>
      <c r="I101" s="160"/>
      <c r="J101" s="160"/>
      <c r="K101" s="15"/>
      <c r="L101" s="120"/>
      <c r="M101" s="120"/>
    </row>
    <row r="102" spans="1:13" ht="13.5" customHeight="1" x14ac:dyDescent="0.35">
      <c r="B102" s="119"/>
      <c r="C102" s="192" t="s">
        <v>128</v>
      </c>
      <c r="D102" s="128"/>
      <c r="E102" s="128"/>
      <c r="F102" s="168"/>
      <c r="G102" s="168"/>
      <c r="H102" s="160"/>
      <c r="I102" s="160"/>
      <c r="J102" s="160"/>
      <c r="K102" s="121"/>
      <c r="L102" s="120"/>
      <c r="M102" s="120"/>
    </row>
    <row r="103" spans="1:13" ht="15" thickBot="1" x14ac:dyDescent="0.4">
      <c r="B103" s="24"/>
      <c r="C103" s="193" t="s">
        <v>112</v>
      </c>
      <c r="D103" s="193"/>
      <c r="E103" s="193"/>
      <c r="F103" s="193"/>
      <c r="G103" s="100"/>
      <c r="H103" s="100"/>
      <c r="I103" s="25"/>
      <c r="J103" s="131"/>
      <c r="K103" s="26"/>
      <c r="L103" s="120"/>
      <c r="M103" s="120"/>
    </row>
    <row r="104" spans="1:13" ht="8.25" customHeight="1" thickTop="1" x14ac:dyDescent="0.35">
      <c r="B104" s="14"/>
      <c r="C104" s="14"/>
      <c r="D104" s="14"/>
      <c r="E104" s="14"/>
      <c r="F104" s="14"/>
      <c r="G104" s="14"/>
      <c r="H104" s="14"/>
      <c r="I104" s="14"/>
      <c r="J104" s="120"/>
      <c r="K104" s="14"/>
      <c r="L104" s="120"/>
      <c r="M104" s="120"/>
    </row>
    <row r="105" spans="1:13" s="40" customFormat="1" ht="14.25" customHeight="1" thickBot="1" x14ac:dyDescent="0.4">
      <c r="A105" s="77"/>
      <c r="C105" s="62" t="s">
        <v>37</v>
      </c>
      <c r="I105" s="77"/>
      <c r="J105" s="77"/>
      <c r="L105" s="77"/>
      <c r="M105" s="77"/>
    </row>
    <row r="106" spans="1:13" ht="17.149999999999999" customHeight="1" thickTop="1" x14ac:dyDescent="0.35">
      <c r="B106" s="392" t="s">
        <v>1</v>
      </c>
      <c r="C106" s="393"/>
      <c r="D106" s="393"/>
      <c r="E106" s="393"/>
      <c r="F106" s="393"/>
      <c r="G106" s="393"/>
      <c r="H106" s="393"/>
      <c r="I106" s="393"/>
      <c r="J106" s="393"/>
      <c r="K106" s="394"/>
      <c r="L106" s="195"/>
      <c r="M106" s="195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41"/>
      <c r="I107" s="78"/>
      <c r="J107" s="78"/>
      <c r="K107" s="42"/>
      <c r="L107" s="78"/>
      <c r="M107" s="78"/>
    </row>
    <row r="108" spans="1:13" ht="14.15" customHeight="1" thickBot="1" x14ac:dyDescent="0.4">
      <c r="B108" s="2"/>
      <c r="C108" s="387" t="s">
        <v>2</v>
      </c>
      <c r="D108" s="388"/>
      <c r="E108" s="387" t="s">
        <v>20</v>
      </c>
      <c r="F108" s="388"/>
      <c r="G108" s="387" t="s">
        <v>21</v>
      </c>
      <c r="H108" s="388"/>
      <c r="I108" s="38"/>
      <c r="J108" s="153"/>
      <c r="K108" s="1"/>
      <c r="L108" s="4"/>
      <c r="M108" s="4"/>
    </row>
    <row r="109" spans="1:13" ht="15" customHeight="1" x14ac:dyDescent="0.35">
      <c r="B109" s="9"/>
      <c r="C109" s="11" t="s">
        <v>27</v>
      </c>
      <c r="D109" s="166">
        <v>156482</v>
      </c>
      <c r="E109" s="161" t="s">
        <v>5</v>
      </c>
      <c r="F109" s="216">
        <v>56470</v>
      </c>
      <c r="G109" s="162" t="s">
        <v>25</v>
      </c>
      <c r="H109" s="216">
        <v>6380</v>
      </c>
      <c r="I109" s="38"/>
      <c r="J109" s="153"/>
      <c r="K109" s="42"/>
      <c r="L109" s="78"/>
      <c r="M109" s="78"/>
    </row>
    <row r="110" spans="1:13" ht="14.15" customHeight="1" x14ac:dyDescent="0.35">
      <c r="B110" s="9"/>
      <c r="C110" s="11" t="s">
        <v>3</v>
      </c>
      <c r="D110" s="166">
        <v>12000</v>
      </c>
      <c r="E110" s="162" t="s">
        <v>6</v>
      </c>
      <c r="F110" s="166">
        <v>57996</v>
      </c>
      <c r="G110" s="162" t="s">
        <v>78</v>
      </c>
      <c r="H110" s="166">
        <v>43497</v>
      </c>
      <c r="I110" s="38"/>
      <c r="J110" s="153"/>
      <c r="K110" s="10"/>
      <c r="L110" s="115"/>
      <c r="M110" s="115"/>
    </row>
    <row r="111" spans="1:13" ht="14.15" customHeight="1" x14ac:dyDescent="0.35">
      <c r="B111" s="116"/>
      <c r="C111" s="44" t="s">
        <v>75</v>
      </c>
      <c r="D111" s="166">
        <v>3500</v>
      </c>
      <c r="E111" s="162" t="s">
        <v>38</v>
      </c>
      <c r="F111" s="166">
        <v>38155</v>
      </c>
      <c r="G111" s="162" t="s">
        <v>79</v>
      </c>
      <c r="H111" s="166">
        <v>8119</v>
      </c>
      <c r="I111" s="153"/>
      <c r="J111" s="153"/>
      <c r="K111" s="117"/>
      <c r="L111" s="115"/>
      <c r="M111" s="115"/>
    </row>
    <row r="112" spans="1:13" ht="14.15" customHeight="1" thickBot="1" x14ac:dyDescent="0.4">
      <c r="B112" s="43"/>
      <c r="C112" s="280"/>
      <c r="D112" s="278"/>
      <c r="E112" s="278" t="s">
        <v>77</v>
      </c>
      <c r="F112" s="166">
        <v>3861</v>
      </c>
      <c r="G112" s="11"/>
      <c r="H112" s="280"/>
      <c r="I112" s="38"/>
      <c r="J112" s="153"/>
      <c r="K112" s="10"/>
      <c r="L112" s="115"/>
      <c r="M112" s="115"/>
    </row>
    <row r="113" spans="2:13" ht="14.15" customHeight="1" thickBot="1" x14ac:dyDescent="0.4">
      <c r="B113" s="9"/>
      <c r="C113" s="12" t="s">
        <v>31</v>
      </c>
      <c r="D113" s="167">
        <f>D109+D110+D111</f>
        <v>171982</v>
      </c>
      <c r="E113" s="279" t="s">
        <v>7</v>
      </c>
      <c r="F113" s="167">
        <f>F109+F110+F111+F112</f>
        <v>156482</v>
      </c>
      <c r="G113" s="118" t="s">
        <v>6</v>
      </c>
      <c r="H113" s="277">
        <f>H109+H110+H111</f>
        <v>57996</v>
      </c>
      <c r="I113" s="38"/>
      <c r="J113" s="153"/>
      <c r="K113" s="10"/>
      <c r="L113" s="115"/>
      <c r="M113" s="115"/>
    </row>
    <row r="114" spans="2:13" s="16" customFormat="1" ht="12" customHeight="1" x14ac:dyDescent="0.35">
      <c r="B114" s="13"/>
      <c r="C114" s="120" t="s">
        <v>115</v>
      </c>
      <c r="D114" s="165"/>
      <c r="E114" s="165"/>
      <c r="F114" s="165"/>
      <c r="G114" s="120"/>
      <c r="H114" s="120"/>
      <c r="I114" s="14"/>
      <c r="J114" s="120"/>
      <c r="K114" s="15"/>
      <c r="L114" s="120"/>
      <c r="M114" s="120"/>
    </row>
    <row r="115" spans="2:13" ht="12" customHeight="1" thickBot="1" x14ac:dyDescent="0.4">
      <c r="B115" s="17"/>
      <c r="D115" s="18"/>
      <c r="E115" s="18"/>
      <c r="F115" s="18"/>
      <c r="G115" s="18"/>
      <c r="H115" s="18"/>
      <c r="I115" s="18"/>
      <c r="J115" s="123"/>
      <c r="K115" s="19"/>
      <c r="L115" s="115"/>
      <c r="M115" s="115"/>
    </row>
    <row r="116" spans="2:13" ht="17.149999999999999" customHeight="1" x14ac:dyDescent="0.35">
      <c r="B116" s="389" t="s">
        <v>8</v>
      </c>
      <c r="C116" s="390"/>
      <c r="D116" s="390"/>
      <c r="E116" s="390"/>
      <c r="F116" s="390"/>
      <c r="G116" s="390"/>
      <c r="H116" s="390"/>
      <c r="I116" s="390"/>
      <c r="J116" s="390"/>
      <c r="K116" s="391"/>
      <c r="L116" s="195"/>
      <c r="M116" s="195"/>
    </row>
    <row r="117" spans="2:13" ht="3.75" customHeight="1" thickBot="1" x14ac:dyDescent="0.4">
      <c r="B117" s="9"/>
      <c r="C117" s="14"/>
      <c r="D117" s="6"/>
      <c r="E117" s="6"/>
      <c r="F117" s="6"/>
      <c r="G117" s="6"/>
      <c r="H117" s="6"/>
      <c r="I117" s="6"/>
      <c r="J117" s="115"/>
      <c r="K117" s="10"/>
      <c r="L117" s="115"/>
      <c r="M117" s="115"/>
    </row>
    <row r="118" spans="2:13" s="3" customFormat="1" ht="61.5" customHeight="1" thickBot="1" x14ac:dyDescent="0.4">
      <c r="B118" s="2"/>
      <c r="C118" s="206" t="s">
        <v>19</v>
      </c>
      <c r="D118" s="175" t="s">
        <v>70</v>
      </c>
      <c r="E118" s="175" t="s">
        <v>130</v>
      </c>
      <c r="F118" s="175" t="str">
        <f>F19</f>
        <v>LANDET KVANTUM UKE 45</v>
      </c>
      <c r="G118" s="175" t="str">
        <f>G19</f>
        <v>LANDET KVANTUM T.O.M UKE 45</v>
      </c>
      <c r="H118" s="175" t="str">
        <f>I19</f>
        <v>RESTKVOTER</v>
      </c>
      <c r="I118" s="292" t="str">
        <f>J19</f>
        <v>LANDET KVANTUM T.O.M. UKE 45 2019</v>
      </c>
      <c r="J118" s="4"/>
      <c r="K118" s="1"/>
      <c r="L118" s="4"/>
      <c r="M118" s="4"/>
    </row>
    <row r="119" spans="2:13" s="68" customFormat="1" ht="14.15" customHeight="1" x14ac:dyDescent="0.35">
      <c r="B119" s="9"/>
      <c r="C119" s="229" t="s">
        <v>74</v>
      </c>
      <c r="D119" s="348">
        <f t="shared" ref="D119:E119" si="7">D120+D121+D122</f>
        <v>56470</v>
      </c>
      <c r="E119" s="348">
        <f t="shared" si="7"/>
        <v>52179</v>
      </c>
      <c r="F119" s="348">
        <f t="shared" ref="F119:H119" si="8">F120+F121+F122</f>
        <v>884.03071999999997</v>
      </c>
      <c r="G119" s="348">
        <f t="shared" si="8"/>
        <v>49167.77433</v>
      </c>
      <c r="H119" s="349">
        <f t="shared" si="8"/>
        <v>15407.15149</v>
      </c>
      <c r="I119" s="349">
        <f>I120+I121+I122</f>
        <v>45126.952669999999</v>
      </c>
      <c r="J119" s="153"/>
      <c r="K119" s="125"/>
      <c r="L119" s="153"/>
      <c r="M119" s="153"/>
    </row>
    <row r="120" spans="2:13" ht="14.15" customHeight="1" x14ac:dyDescent="0.35">
      <c r="B120" s="9"/>
      <c r="C120" s="230" t="s">
        <v>12</v>
      </c>
      <c r="D120" s="350">
        <v>45176</v>
      </c>
      <c r="E120" s="350">
        <v>41266</v>
      </c>
      <c r="F120" s="350">
        <v>884.03071999999997</v>
      </c>
      <c r="G120" s="350">
        <v>41926.388859999999</v>
      </c>
      <c r="H120" s="351">
        <v>13256.07516</v>
      </c>
      <c r="I120" s="351">
        <v>38300.331189999997</v>
      </c>
      <c r="J120" s="153"/>
      <c r="K120" s="125"/>
      <c r="L120" s="153"/>
      <c r="M120" s="153"/>
    </row>
    <row r="121" spans="2:13" ht="14.15" customHeight="1" x14ac:dyDescent="0.35">
      <c r="B121" s="9"/>
      <c r="C121" s="230" t="s">
        <v>11</v>
      </c>
      <c r="D121" s="350">
        <v>10794</v>
      </c>
      <c r="E121" s="350">
        <v>10413</v>
      </c>
      <c r="F121" s="350"/>
      <c r="G121" s="350">
        <v>7241.3854700000002</v>
      </c>
      <c r="H121" s="351">
        <v>1651.0763300000001</v>
      </c>
      <c r="I121" s="351">
        <v>6826.6214799999998</v>
      </c>
      <c r="J121" s="153"/>
      <c r="K121" s="125"/>
      <c r="L121" s="153"/>
      <c r="M121" s="153"/>
    </row>
    <row r="122" spans="2:13" ht="15" thickBot="1" x14ac:dyDescent="0.4">
      <c r="B122" s="9"/>
      <c r="C122" s="231" t="s">
        <v>39</v>
      </c>
      <c r="D122" s="352">
        <v>500</v>
      </c>
      <c r="E122" s="352">
        <v>500</v>
      </c>
      <c r="F122" s="352"/>
      <c r="G122" s="352"/>
      <c r="H122" s="353">
        <f>E122-G122</f>
        <v>500</v>
      </c>
      <c r="I122" s="353"/>
      <c r="J122" s="153"/>
      <c r="K122" s="125"/>
      <c r="L122" s="153"/>
      <c r="M122" s="153"/>
    </row>
    <row r="123" spans="2:13" s="94" customFormat="1" ht="13.5" customHeight="1" thickBot="1" x14ac:dyDescent="0.4">
      <c r="B123" s="96"/>
      <c r="C123" s="232" t="s">
        <v>124</v>
      </c>
      <c r="D123" s="354">
        <v>38155</v>
      </c>
      <c r="E123" s="354">
        <v>34642</v>
      </c>
      <c r="F123" s="354"/>
      <c r="G123" s="354">
        <f>25772.28522+6249</f>
        <v>32021.285220000002</v>
      </c>
      <c r="H123" s="355">
        <f>E123-G123</f>
        <v>2620.7147799999984</v>
      </c>
      <c r="I123" s="355">
        <v>27871.513620000002</v>
      </c>
      <c r="J123" s="97"/>
      <c r="K123" s="125"/>
      <c r="L123" s="153"/>
      <c r="M123" s="153"/>
    </row>
    <row r="124" spans="2:13" s="68" customFormat="1" ht="14.25" customHeight="1" thickBot="1" x14ac:dyDescent="0.4">
      <c r="B124" s="9"/>
      <c r="C124" s="233" t="s">
        <v>17</v>
      </c>
      <c r="D124" s="356">
        <f>D125+D130+D133</f>
        <v>59468</v>
      </c>
      <c r="E124" s="356">
        <f>E125+E130+E133</f>
        <v>53618</v>
      </c>
      <c r="F124" s="356">
        <f>F125+F130+F133</f>
        <v>974.47687999999994</v>
      </c>
      <c r="G124" s="356">
        <f>G133+G130+G125</f>
        <v>50979.009709999998</v>
      </c>
      <c r="H124" s="357">
        <f>H125+H130+H133</f>
        <v>2638.9902900000006</v>
      </c>
      <c r="I124" s="357">
        <f>I125+I130+I133</f>
        <v>57714.070700000004</v>
      </c>
      <c r="J124" s="115"/>
      <c r="K124" s="125"/>
      <c r="L124" s="153"/>
      <c r="M124" s="153"/>
    </row>
    <row r="125" spans="2:13" ht="15.75" customHeight="1" x14ac:dyDescent="0.35">
      <c r="B125" s="2"/>
      <c r="C125" s="234" t="s">
        <v>125</v>
      </c>
      <c r="D125" s="358">
        <f>D126+D127+D128+D129</f>
        <v>44969</v>
      </c>
      <c r="E125" s="358">
        <f>E126+E127+E128+E129</f>
        <v>40505</v>
      </c>
      <c r="F125" s="358">
        <f>F126+F127+F128+F129</f>
        <v>928.65337</v>
      </c>
      <c r="G125" s="358">
        <f>G126+G127+G129+G128</f>
        <v>37213.736409999998</v>
      </c>
      <c r="H125" s="359">
        <f>H126+H127+H128+H129</f>
        <v>3291.2635900000005</v>
      </c>
      <c r="I125" s="359">
        <f>I126+I127+I128+I129</f>
        <v>44044.95405</v>
      </c>
      <c r="J125" s="4"/>
      <c r="K125" s="125"/>
      <c r="L125" s="153"/>
      <c r="M125" s="153"/>
    </row>
    <row r="126" spans="2:13" s="22" customFormat="1" ht="14.15" customHeight="1" x14ac:dyDescent="0.35">
      <c r="B126" s="45"/>
      <c r="C126" s="235" t="s">
        <v>22</v>
      </c>
      <c r="D126" s="360">
        <v>11917</v>
      </c>
      <c r="E126" s="360">
        <v>12974</v>
      </c>
      <c r="F126" s="360">
        <v>114.25453</v>
      </c>
      <c r="G126" s="360">
        <v>9055.9024200000003</v>
      </c>
      <c r="H126" s="337">
        <f t="shared" ref="H126:H138" si="9">E126-G126</f>
        <v>3918.0975799999997</v>
      </c>
      <c r="I126" s="337">
        <v>8479.0131000000001</v>
      </c>
      <c r="J126" s="46"/>
      <c r="K126" s="125"/>
      <c r="L126" s="153"/>
      <c r="M126" s="153"/>
    </row>
    <row r="127" spans="2:13" s="22" customFormat="1" ht="14.15" customHeight="1" x14ac:dyDescent="0.35">
      <c r="B127" s="127"/>
      <c r="C127" s="235" t="s">
        <v>23</v>
      </c>
      <c r="D127" s="360">
        <v>12852</v>
      </c>
      <c r="E127" s="360">
        <v>10721</v>
      </c>
      <c r="F127" s="360">
        <v>192.54404</v>
      </c>
      <c r="G127" s="360">
        <f>10591.95071-111</f>
        <v>10480.950709999999</v>
      </c>
      <c r="H127" s="337">
        <f t="shared" si="9"/>
        <v>240.04929000000084</v>
      </c>
      <c r="I127" s="337">
        <v>11525.49631</v>
      </c>
      <c r="J127" s="133"/>
      <c r="K127" s="125"/>
      <c r="L127" s="153"/>
      <c r="M127" s="153"/>
    </row>
    <row r="128" spans="2:13" s="22" customFormat="1" ht="14.15" customHeight="1" x14ac:dyDescent="0.35">
      <c r="B128" s="127"/>
      <c r="C128" s="235" t="s">
        <v>24</v>
      </c>
      <c r="D128" s="360">
        <v>11166</v>
      </c>
      <c r="E128" s="360">
        <v>8994</v>
      </c>
      <c r="F128" s="360">
        <v>213.1849</v>
      </c>
      <c r="G128" s="360">
        <f>13932.35053-3344</f>
        <v>10588.35053</v>
      </c>
      <c r="H128" s="337">
        <f t="shared" si="9"/>
        <v>-1594.3505299999997</v>
      </c>
      <c r="I128" s="337">
        <v>12927.788850000001</v>
      </c>
      <c r="J128" s="133"/>
      <c r="K128" s="125"/>
      <c r="L128" s="153"/>
      <c r="M128" s="153"/>
    </row>
    <row r="129" spans="2:13" s="22" customFormat="1" ht="14.15" customHeight="1" x14ac:dyDescent="0.35">
      <c r="B129" s="127"/>
      <c r="C129" s="235" t="s">
        <v>82</v>
      </c>
      <c r="D129" s="360">
        <v>9034</v>
      </c>
      <c r="E129" s="360">
        <v>7816</v>
      </c>
      <c r="F129" s="360">
        <v>408.66989999999998</v>
      </c>
      <c r="G129" s="360">
        <f>9881.53275-2793</f>
        <v>7088.5327500000003</v>
      </c>
      <c r="H129" s="337">
        <f t="shared" si="9"/>
        <v>727.46724999999969</v>
      </c>
      <c r="I129" s="337">
        <v>11112.655790000001</v>
      </c>
      <c r="J129" s="133"/>
      <c r="K129" s="125"/>
      <c r="L129" s="153"/>
      <c r="M129" s="153"/>
    </row>
    <row r="130" spans="2:13" s="23" customFormat="1" ht="14.15" customHeight="1" x14ac:dyDescent="0.35">
      <c r="B130" s="20"/>
      <c r="C130" s="236" t="s">
        <v>18</v>
      </c>
      <c r="D130" s="361">
        <f>D132+D131</f>
        <v>6380</v>
      </c>
      <c r="E130" s="361">
        <v>5913</v>
      </c>
      <c r="F130" s="361"/>
      <c r="G130" s="361">
        <v>6397.0968899999998</v>
      </c>
      <c r="H130" s="362">
        <f t="shared" si="9"/>
        <v>-484.0968899999998</v>
      </c>
      <c r="I130" s="362">
        <v>6589.3873400000002</v>
      </c>
      <c r="J130" s="39"/>
      <c r="K130" s="125"/>
      <c r="L130" s="153"/>
      <c r="M130" s="153"/>
    </row>
    <row r="131" spans="2:13" ht="14.15" customHeight="1" x14ac:dyDescent="0.35">
      <c r="B131" s="9"/>
      <c r="C131" s="235" t="s">
        <v>40</v>
      </c>
      <c r="D131" s="360">
        <v>5880</v>
      </c>
      <c r="E131" s="360">
        <f>E130-500</f>
        <v>5413</v>
      </c>
      <c r="F131" s="360"/>
      <c r="G131" s="360">
        <v>6249.3161399999999</v>
      </c>
      <c r="H131" s="337">
        <f t="shared" si="9"/>
        <v>-836.3161399999999</v>
      </c>
      <c r="I131" s="337">
        <v>6316.4246300000004</v>
      </c>
      <c r="J131" s="115"/>
      <c r="K131" s="125"/>
      <c r="L131" s="153"/>
      <c r="M131" s="153"/>
    </row>
    <row r="132" spans="2:13" ht="14.15" customHeight="1" x14ac:dyDescent="0.35">
      <c r="B132" s="20"/>
      <c r="C132" s="235" t="s">
        <v>41</v>
      </c>
      <c r="D132" s="360">
        <v>500</v>
      </c>
      <c r="E132" s="360">
        <v>500</v>
      </c>
      <c r="F132" s="360"/>
      <c r="G132" s="360">
        <f>G130-G131</f>
        <v>147.7807499999999</v>
      </c>
      <c r="H132" s="337">
        <f t="shared" si="9"/>
        <v>352.2192500000001</v>
      </c>
      <c r="I132" s="337">
        <f>I130-I131</f>
        <v>272.96270999999979</v>
      </c>
      <c r="J132" s="39"/>
      <c r="K132" s="125"/>
      <c r="L132" s="153"/>
      <c r="M132" s="153"/>
    </row>
    <row r="133" spans="2:13" ht="15" thickBot="1" x14ac:dyDescent="0.4">
      <c r="B133" s="9"/>
      <c r="C133" s="237" t="s">
        <v>79</v>
      </c>
      <c r="D133" s="363">
        <v>8119</v>
      </c>
      <c r="E133" s="363">
        <v>7200</v>
      </c>
      <c r="F133" s="363">
        <v>45.823509999999999</v>
      </c>
      <c r="G133" s="363">
        <v>7368.17641</v>
      </c>
      <c r="H133" s="364">
        <f t="shared" si="9"/>
        <v>-168.17641000000003</v>
      </c>
      <c r="I133" s="364">
        <v>7079.7293099999997</v>
      </c>
      <c r="J133" s="115"/>
      <c r="K133" s="125"/>
      <c r="L133" s="153"/>
      <c r="M133" s="153"/>
    </row>
    <row r="134" spans="2:13" s="68" customFormat="1" ht="15" thickBot="1" x14ac:dyDescent="0.4">
      <c r="B134" s="9"/>
      <c r="C134" s="233" t="s">
        <v>13</v>
      </c>
      <c r="D134" s="356">
        <v>139</v>
      </c>
      <c r="E134" s="356">
        <f>D134</f>
        <v>139</v>
      </c>
      <c r="F134" s="356">
        <v>0.59940000000000004</v>
      </c>
      <c r="G134" s="356">
        <v>15.0868</v>
      </c>
      <c r="H134" s="341">
        <f t="shared" si="9"/>
        <v>123.9132</v>
      </c>
      <c r="I134" s="341">
        <v>13.65845</v>
      </c>
      <c r="J134" s="115"/>
      <c r="K134" s="125"/>
      <c r="L134" s="153"/>
      <c r="M134" s="153"/>
    </row>
    <row r="135" spans="2:13" s="68" customFormat="1" ht="15" thickBot="1" x14ac:dyDescent="0.4">
      <c r="B135" s="9"/>
      <c r="C135" s="238" t="s">
        <v>42</v>
      </c>
      <c r="D135" s="365">
        <v>250</v>
      </c>
      <c r="E135" s="365">
        <v>250</v>
      </c>
      <c r="F135" s="365"/>
      <c r="G135" s="365">
        <v>258.29379999999998</v>
      </c>
      <c r="H135" s="366">
        <f t="shared" si="9"/>
        <v>-8.2937999999999761</v>
      </c>
      <c r="I135" s="366">
        <v>265.89499999999998</v>
      </c>
      <c r="J135" s="115"/>
      <c r="K135" s="125"/>
      <c r="L135" s="153"/>
      <c r="M135" s="153"/>
    </row>
    <row r="136" spans="2:13" s="68" customFormat="1" ht="17" thickBot="1" x14ac:dyDescent="0.4">
      <c r="B136" s="9"/>
      <c r="C136" s="238" t="s">
        <v>126</v>
      </c>
      <c r="D136" s="356">
        <v>2000</v>
      </c>
      <c r="E136" s="356">
        <v>2000</v>
      </c>
      <c r="F136" s="356">
        <v>1.1333299999999999</v>
      </c>
      <c r="G136" s="356">
        <v>2000</v>
      </c>
      <c r="H136" s="341">
        <f>E136-G136</f>
        <v>0</v>
      </c>
      <c r="I136" s="341">
        <v>2000</v>
      </c>
      <c r="J136" s="153"/>
      <c r="K136" s="125"/>
      <c r="L136" s="153"/>
      <c r="M136" s="153"/>
    </row>
    <row r="137" spans="2:13" s="68" customFormat="1" ht="17" thickBot="1" x14ac:dyDescent="0.4">
      <c r="B137" s="9"/>
      <c r="C137" s="207" t="s">
        <v>108</v>
      </c>
      <c r="D137" s="367"/>
      <c r="E137" s="367"/>
      <c r="F137" s="367">
        <v>10</v>
      </c>
      <c r="G137" s="367">
        <v>1215</v>
      </c>
      <c r="H137" s="368">
        <f t="shared" si="9"/>
        <v>-1215</v>
      </c>
      <c r="I137" s="368">
        <v>709</v>
      </c>
      <c r="J137" s="115"/>
      <c r="K137" s="125"/>
      <c r="L137" s="153"/>
      <c r="M137" s="153"/>
    </row>
    <row r="138" spans="2:13" s="3" customFormat="1" ht="16" thickBot="1" x14ac:dyDescent="0.4">
      <c r="B138" s="2"/>
      <c r="C138" s="32" t="s">
        <v>9</v>
      </c>
      <c r="D138" s="369">
        <f>D119+D123+D124+D134+D135+D136</f>
        <v>156482</v>
      </c>
      <c r="E138" s="369">
        <f>E119+E123+E124+E134+E135+E136</f>
        <v>142828</v>
      </c>
      <c r="F138" s="369">
        <f>F119+F123+F124+F134+F135+F136+F137</f>
        <v>1870.2403299999999</v>
      </c>
      <c r="G138" s="369">
        <f>G119+G123+G124+G134+G135+G136+G137</f>
        <v>135656.44986000002</v>
      </c>
      <c r="H138" s="321">
        <f t="shared" si="9"/>
        <v>7171.5501399999775</v>
      </c>
      <c r="I138" s="321">
        <f>I119+I123+I124+I134+I135+I136+I137</f>
        <v>133701.09044</v>
      </c>
      <c r="J138" s="169"/>
      <c r="K138" s="125"/>
      <c r="L138" s="153"/>
      <c r="M138" s="153"/>
    </row>
    <row r="139" spans="2:13" s="3" customFormat="1" ht="14.25" customHeight="1" x14ac:dyDescent="0.35">
      <c r="B139" s="2"/>
      <c r="C139" s="271" t="s">
        <v>93</v>
      </c>
      <c r="D139" s="34"/>
      <c r="E139" s="34"/>
      <c r="F139" s="34"/>
      <c r="G139" s="34"/>
      <c r="H139" s="169"/>
      <c r="I139" s="169"/>
      <c r="J139" s="169"/>
      <c r="K139" s="1"/>
      <c r="L139" s="4"/>
      <c r="M139" s="4"/>
    </row>
    <row r="140" spans="2:13" s="3" customFormat="1" ht="14.25" customHeight="1" x14ac:dyDescent="0.35">
      <c r="B140" s="2"/>
      <c r="C140" s="120" t="s">
        <v>116</v>
      </c>
      <c r="D140" s="34"/>
      <c r="E140" s="34"/>
      <c r="F140" s="34"/>
      <c r="G140" s="34"/>
      <c r="H140" s="169"/>
      <c r="I140" s="4"/>
      <c r="J140" s="4"/>
      <c r="K140" s="67"/>
      <c r="L140" s="4"/>
      <c r="M140" s="4"/>
    </row>
    <row r="141" spans="2:13" s="3" customFormat="1" ht="14.25" customHeight="1" x14ac:dyDescent="0.35">
      <c r="B141" s="114"/>
      <c r="C141" s="192" t="s">
        <v>132</v>
      </c>
      <c r="D141" s="34"/>
      <c r="E141" s="34"/>
      <c r="F141" s="34"/>
      <c r="G141" s="34"/>
      <c r="H141" s="169"/>
      <c r="I141" s="4"/>
      <c r="J141" s="4"/>
      <c r="K141" s="113"/>
      <c r="L141" s="4"/>
      <c r="M141" s="4"/>
    </row>
    <row r="142" spans="2:13" s="3" customFormat="1" ht="14.25" customHeight="1" x14ac:dyDescent="0.35">
      <c r="B142" s="114"/>
      <c r="C142" s="120" t="s">
        <v>137</v>
      </c>
      <c r="D142" s="34"/>
      <c r="E142" s="34"/>
      <c r="F142" s="34"/>
      <c r="G142" s="34"/>
      <c r="H142" s="169"/>
      <c r="I142" s="4"/>
      <c r="J142" s="4"/>
      <c r="K142" s="113"/>
      <c r="L142" s="4"/>
      <c r="M142" s="4"/>
    </row>
    <row r="143" spans="2:13" s="3" customFormat="1" ht="14.25" customHeight="1" x14ac:dyDescent="0.35">
      <c r="B143" s="114"/>
      <c r="C143" s="192" t="s">
        <v>127</v>
      </c>
      <c r="D143" s="34"/>
      <c r="E143" s="34"/>
      <c r="F143" s="34"/>
      <c r="G143" s="34"/>
      <c r="H143" s="169"/>
      <c r="I143" s="169"/>
      <c r="J143" s="4"/>
      <c r="K143" s="113"/>
      <c r="L143" s="4"/>
      <c r="M143" s="4"/>
    </row>
    <row r="144" spans="2:13" ht="16" thickBot="1" x14ac:dyDescent="0.4">
      <c r="B144" s="35"/>
      <c r="C144" s="131" t="s">
        <v>129</v>
      </c>
      <c r="D144" s="196"/>
      <c r="E144" s="196"/>
      <c r="F144" s="47"/>
      <c r="G144" s="47"/>
      <c r="H144" s="36"/>
      <c r="I144" s="75"/>
      <c r="J144" s="151"/>
      <c r="K144" s="37"/>
      <c r="L144" s="115"/>
      <c r="M144" s="115"/>
    </row>
    <row r="145" spans="2:13" ht="12" customHeight="1" thickTop="1" x14ac:dyDescent="0.35">
      <c r="B145" s="6"/>
      <c r="C145" s="27"/>
      <c r="D145" s="28"/>
      <c r="E145" s="28"/>
      <c r="F145" s="28"/>
      <c r="G145" s="28"/>
      <c r="H145" s="6"/>
      <c r="I145" s="6"/>
      <c r="J145" s="115"/>
      <c r="K145" s="6"/>
      <c r="L145" s="115"/>
      <c r="M145" s="115"/>
    </row>
    <row r="146" spans="2:13" ht="12" customHeight="1" x14ac:dyDescent="0.35">
      <c r="B146" s="115"/>
      <c r="C146" s="133"/>
      <c r="D146" s="134"/>
      <c r="E146" s="134"/>
      <c r="F146" s="134"/>
      <c r="G146" s="134"/>
      <c r="H146" s="115"/>
      <c r="I146" s="115"/>
      <c r="J146" s="115"/>
      <c r="K146" s="115"/>
      <c r="L146" s="115"/>
      <c r="M146" s="115"/>
    </row>
    <row r="147" spans="2:13" ht="12" customHeight="1" x14ac:dyDescent="0.35">
      <c r="B147" s="6"/>
      <c r="C147" s="27"/>
      <c r="D147" s="28"/>
      <c r="E147" s="28"/>
      <c r="F147" s="28"/>
      <c r="G147" s="28"/>
      <c r="H147" s="6"/>
      <c r="I147" s="6"/>
      <c r="J147" s="115"/>
      <c r="K147" s="6"/>
      <c r="L147" s="115"/>
      <c r="M147" s="115"/>
    </row>
    <row r="148" spans="2:13" ht="20.25" customHeight="1" thickBot="1" x14ac:dyDescent="0.5">
      <c r="B148" s="115"/>
      <c r="C148" s="204" t="s">
        <v>63</v>
      </c>
      <c r="D148" s="134"/>
      <c r="E148" s="134"/>
      <c r="F148" s="134"/>
      <c r="G148" s="134"/>
      <c r="H148" s="115"/>
      <c r="I148" s="115"/>
      <c r="J148" s="115"/>
      <c r="K148" s="115"/>
      <c r="L148" s="115"/>
      <c r="M148" s="115"/>
    </row>
    <row r="149" spans="2:13" ht="12" customHeight="1" thickTop="1" thickBot="1" x14ac:dyDescent="0.4">
      <c r="B149" s="198"/>
      <c r="C149" s="199"/>
      <c r="D149" s="200"/>
      <c r="E149" s="200"/>
      <c r="F149" s="200"/>
      <c r="G149" s="200"/>
      <c r="H149" s="201"/>
      <c r="I149" s="201"/>
      <c r="J149" s="201"/>
      <c r="K149" s="202"/>
      <c r="L149" s="115"/>
      <c r="M149" s="115"/>
    </row>
    <row r="150" spans="2:13" ht="12" customHeight="1" thickBot="1" x14ac:dyDescent="0.4">
      <c r="B150" s="116"/>
      <c r="C150" s="385" t="s">
        <v>2</v>
      </c>
      <c r="D150" s="386"/>
      <c r="E150" s="185"/>
      <c r="F150" s="185"/>
      <c r="G150" s="134"/>
      <c r="H150" s="115"/>
      <c r="I150" s="115"/>
      <c r="J150" s="115"/>
      <c r="K150" s="117"/>
      <c r="L150" s="115"/>
      <c r="M150" s="115"/>
    </row>
    <row r="151" spans="2:13" ht="15" customHeight="1" x14ac:dyDescent="0.35">
      <c r="B151" s="116"/>
      <c r="C151" s="239" t="s">
        <v>55</v>
      </c>
      <c r="D151" s="240">
        <v>36219</v>
      </c>
      <c r="E151" s="241"/>
      <c r="F151" s="185"/>
      <c r="G151" s="134"/>
      <c r="H151" s="115"/>
      <c r="I151" s="115"/>
      <c r="J151" s="115"/>
      <c r="K151" s="117"/>
      <c r="L151" s="115"/>
      <c r="M151" s="115"/>
    </row>
    <row r="152" spans="2:13" ht="15" customHeight="1" x14ac:dyDescent="0.35">
      <c r="B152" s="116"/>
      <c r="C152" s="242" t="s">
        <v>67</v>
      </c>
      <c r="D152" s="243">
        <v>13055</v>
      </c>
      <c r="E152" s="241"/>
      <c r="F152" s="185"/>
      <c r="G152" s="134"/>
      <c r="H152" s="115"/>
      <c r="I152" s="115"/>
      <c r="J152" s="115"/>
      <c r="K152" s="117"/>
      <c r="L152" s="115"/>
      <c r="M152" s="115"/>
    </row>
    <row r="153" spans="2:13" ht="15" customHeight="1" thickBot="1" x14ac:dyDescent="0.4">
      <c r="B153" s="116"/>
      <c r="C153" s="244" t="s">
        <v>68</v>
      </c>
      <c r="D153" s="243">
        <v>6586</v>
      </c>
      <c r="E153" s="241"/>
      <c r="F153" s="185"/>
      <c r="G153" s="134"/>
      <c r="H153" s="115"/>
      <c r="I153" s="115"/>
      <c r="J153" s="115"/>
      <c r="K153" s="117"/>
      <c r="L153" s="115"/>
      <c r="M153" s="115"/>
    </row>
    <row r="154" spans="2:13" ht="16" thickBot="1" x14ac:dyDescent="0.4">
      <c r="B154" s="116"/>
      <c r="C154" s="245" t="s">
        <v>31</v>
      </c>
      <c r="D154" s="246">
        <f>D151+D152+D153</f>
        <v>55860</v>
      </c>
      <c r="E154" s="241"/>
      <c r="F154" s="185"/>
      <c r="G154" s="134"/>
      <c r="H154" s="115"/>
      <c r="I154" s="115"/>
      <c r="J154" s="115"/>
      <c r="K154" s="117"/>
      <c r="L154" s="115"/>
      <c r="M154" s="115"/>
    </row>
    <row r="155" spans="2:13" ht="11.25" customHeight="1" x14ac:dyDescent="0.35">
      <c r="B155" s="116"/>
      <c r="C155" s="247" t="s">
        <v>117</v>
      </c>
      <c r="D155" s="248"/>
      <c r="E155" s="248"/>
      <c r="F155" s="134"/>
      <c r="G155" s="134"/>
      <c r="H155" s="115"/>
      <c r="I155" s="115"/>
      <c r="J155" s="115"/>
      <c r="K155" s="117"/>
      <c r="L155" s="115"/>
      <c r="M155" s="115"/>
    </row>
    <row r="156" spans="2:13" ht="11.25" customHeight="1" x14ac:dyDescent="0.35">
      <c r="B156" s="116"/>
      <c r="C156" s="247" t="s">
        <v>118</v>
      </c>
      <c r="D156" s="248"/>
      <c r="E156" s="248"/>
      <c r="F156" s="134"/>
      <c r="G156" s="134"/>
      <c r="H156" s="115"/>
      <c r="I156" s="115"/>
      <c r="J156" s="115"/>
      <c r="K156" s="117"/>
      <c r="L156" s="115"/>
      <c r="M156" s="115"/>
    </row>
    <row r="157" spans="2:13" ht="12" customHeight="1" x14ac:dyDescent="0.35">
      <c r="B157" s="116"/>
      <c r="C157" s="120" t="s">
        <v>119</v>
      </c>
      <c r="D157" s="134"/>
      <c r="E157" s="134"/>
      <c r="F157" s="134"/>
      <c r="G157" s="134"/>
      <c r="H157" s="115"/>
      <c r="I157" s="115"/>
      <c r="J157" s="115"/>
      <c r="K157" s="117"/>
      <c r="L157" s="115"/>
      <c r="M157" s="115"/>
    </row>
    <row r="158" spans="2:13" ht="5.25" customHeight="1" thickBot="1" x14ac:dyDescent="0.4">
      <c r="B158" s="116"/>
      <c r="C158" s="120"/>
      <c r="D158" s="134"/>
      <c r="E158" s="134"/>
      <c r="F158" s="134"/>
      <c r="G158" s="134"/>
      <c r="H158" s="115"/>
      <c r="I158" s="115"/>
      <c r="J158" s="115"/>
      <c r="K158" s="117"/>
      <c r="L158" s="115"/>
      <c r="M158" s="115"/>
    </row>
    <row r="159" spans="2:13" ht="47" thickBot="1" x14ac:dyDescent="0.4">
      <c r="B159" s="116"/>
      <c r="C159" s="103" t="s">
        <v>19</v>
      </c>
      <c r="D159" s="373" t="s">
        <v>20</v>
      </c>
      <c r="E159" s="103" t="str">
        <f>F19</f>
        <v>LANDET KVANTUM UKE 45</v>
      </c>
      <c r="F159" s="103" t="str">
        <f>G19</f>
        <v>LANDET KVANTUM T.O.M UKE 45</v>
      </c>
      <c r="G159" s="103" t="str">
        <f>I19</f>
        <v>RESTKVOTER</v>
      </c>
      <c r="H159" s="103" t="str">
        <f>J19</f>
        <v>LANDET KVANTUM T.O.M. UKE 45 2019</v>
      </c>
      <c r="I159" s="115"/>
      <c r="J159" s="115"/>
      <c r="K159" s="117"/>
      <c r="L159" s="115"/>
      <c r="M159" s="115"/>
    </row>
    <row r="160" spans="2:13" ht="15" customHeight="1" thickBot="1" x14ac:dyDescent="0.4">
      <c r="B160" s="116"/>
      <c r="C160" s="108" t="s">
        <v>5</v>
      </c>
      <c r="D160" s="370">
        <v>36085</v>
      </c>
      <c r="E160" s="293">
        <v>61.013629999999999</v>
      </c>
      <c r="F160" s="293">
        <v>31042.42583</v>
      </c>
      <c r="G160" s="293">
        <f>D160-F160</f>
        <v>5042.5741699999999</v>
      </c>
      <c r="H160" s="293">
        <v>21367.499019999999</v>
      </c>
      <c r="I160" s="44"/>
      <c r="J160" s="115"/>
      <c r="K160" s="117"/>
      <c r="L160" s="115"/>
      <c r="M160" s="115"/>
    </row>
    <row r="161" spans="1:13" ht="15" customHeight="1" thickBot="1" x14ac:dyDescent="0.4">
      <c r="B161" s="116"/>
      <c r="C161" s="111" t="s">
        <v>41</v>
      </c>
      <c r="D161" s="370">
        <v>100</v>
      </c>
      <c r="E161" s="293">
        <v>0.01</v>
      </c>
      <c r="F161" s="293">
        <v>13.90441</v>
      </c>
      <c r="G161" s="293">
        <f>D161-F161</f>
        <v>86.095590000000001</v>
      </c>
      <c r="H161" s="293">
        <v>29.325669999999999</v>
      </c>
      <c r="I161" s="44"/>
      <c r="J161" s="115"/>
      <c r="K161" s="117"/>
      <c r="L161" s="115"/>
      <c r="M161" s="115"/>
    </row>
    <row r="162" spans="1:13" ht="15" customHeight="1" thickBot="1" x14ac:dyDescent="0.4">
      <c r="B162" s="116"/>
      <c r="C162" s="106" t="s">
        <v>36</v>
      </c>
      <c r="D162" s="371">
        <v>34</v>
      </c>
      <c r="E162" s="294"/>
      <c r="F162" s="294"/>
      <c r="G162" s="294">
        <f>D162-F162</f>
        <v>34</v>
      </c>
      <c r="H162" s="294"/>
      <c r="I162" s="44"/>
      <c r="J162" s="115"/>
      <c r="K162" s="117"/>
      <c r="L162" s="115"/>
      <c r="M162" s="115"/>
    </row>
    <row r="163" spans="1:13" ht="15" customHeight="1" thickBot="1" x14ac:dyDescent="0.4">
      <c r="A163" s="115"/>
      <c r="B163" s="116"/>
      <c r="C163" s="109" t="s">
        <v>52</v>
      </c>
      <c r="D163" s="372">
        <f>SUM(D160:D162)</f>
        <v>36219</v>
      </c>
      <c r="E163" s="295">
        <f>SUM(E160:E162)</f>
        <v>61.023629999999997</v>
      </c>
      <c r="F163" s="295">
        <f>SUM(F160:F162)</f>
        <v>31056.330239999999</v>
      </c>
      <c r="G163" s="295">
        <f>D163-F163</f>
        <v>5162.6697600000007</v>
      </c>
      <c r="H163" s="295">
        <f>SUM(H160:H162)</f>
        <v>21396.824689999998</v>
      </c>
      <c r="I163" s="44"/>
      <c r="J163" s="115"/>
      <c r="K163" s="117"/>
      <c r="L163" s="115"/>
      <c r="M163" s="115"/>
    </row>
    <row r="164" spans="1:13" ht="21" customHeight="1" thickBot="1" x14ac:dyDescent="0.4">
      <c r="B164" s="150"/>
      <c r="C164" s="131" t="s">
        <v>64</v>
      </c>
      <c r="D164" s="151"/>
      <c r="E164" s="151"/>
      <c r="F164" s="197"/>
      <c r="G164" s="197"/>
      <c r="H164" s="197"/>
      <c r="I164" s="197"/>
      <c r="J164" s="151"/>
      <c r="K164" s="152"/>
      <c r="L164" s="115"/>
    </row>
    <row r="165" spans="1:13" s="40" customFormat="1" ht="30" customHeight="1" thickTop="1" thickBot="1" x14ac:dyDescent="0.5">
      <c r="A165" s="77"/>
      <c r="B165" s="48"/>
      <c r="C165" s="203" t="s">
        <v>43</v>
      </c>
      <c r="D165" s="48"/>
      <c r="E165" s="48"/>
      <c r="F165" s="48"/>
      <c r="G165" s="48"/>
      <c r="H165" s="48"/>
      <c r="I165" s="79"/>
      <c r="J165" s="79"/>
      <c r="K165" s="48"/>
      <c r="L165" s="79"/>
      <c r="M165" s="79"/>
    </row>
    <row r="166" spans="1:13" ht="17.149999999999999" customHeight="1" thickTop="1" x14ac:dyDescent="0.35">
      <c r="B166" s="379" t="s">
        <v>1</v>
      </c>
      <c r="C166" s="380"/>
      <c r="D166" s="380"/>
      <c r="E166" s="380"/>
      <c r="F166" s="380"/>
      <c r="G166" s="380"/>
      <c r="H166" s="380"/>
      <c r="I166" s="380"/>
      <c r="J166" s="380"/>
      <c r="K166" s="381"/>
      <c r="L166" s="186"/>
      <c r="M166" s="186"/>
    </row>
    <row r="167" spans="1:13" ht="6" customHeight="1" thickBot="1" x14ac:dyDescent="0.4">
      <c r="B167" s="49"/>
      <c r="C167" s="41"/>
      <c r="D167" s="41"/>
      <c r="E167" s="41"/>
      <c r="F167" s="41"/>
      <c r="G167" s="41"/>
      <c r="H167" s="41"/>
      <c r="I167" s="78"/>
      <c r="J167" s="78"/>
      <c r="K167" s="42"/>
      <c r="L167" s="78"/>
      <c r="M167" s="78"/>
    </row>
    <row r="168" spans="1:13" s="3" customFormat="1" ht="18" customHeight="1" thickBot="1" x14ac:dyDescent="0.4">
      <c r="B168" s="29"/>
      <c r="C168" s="385" t="s">
        <v>2</v>
      </c>
      <c r="D168" s="386"/>
      <c r="E168" s="385" t="s">
        <v>53</v>
      </c>
      <c r="F168" s="386"/>
      <c r="G168" s="385" t="s">
        <v>54</v>
      </c>
      <c r="H168" s="386"/>
      <c r="I168" s="81"/>
      <c r="J168" s="81"/>
      <c r="K168" s="30"/>
      <c r="L168" s="140"/>
      <c r="M168" s="140"/>
    </row>
    <row r="169" spans="1:13" ht="14.25" customHeight="1" x14ac:dyDescent="0.35">
      <c r="B169" s="49"/>
      <c r="C169" s="239" t="s">
        <v>55</v>
      </c>
      <c r="D169" s="249">
        <v>40823</v>
      </c>
      <c r="E169" s="250" t="s">
        <v>5</v>
      </c>
      <c r="F169" s="251">
        <v>27313</v>
      </c>
      <c r="G169" s="242" t="s">
        <v>12</v>
      </c>
      <c r="H169" s="98">
        <v>16288</v>
      </c>
      <c r="I169" s="81"/>
      <c r="J169" s="81"/>
      <c r="K169" s="31"/>
      <c r="L169" s="148"/>
      <c r="M169" s="148"/>
    </row>
    <row r="170" spans="1:13" ht="14.25" customHeight="1" x14ac:dyDescent="0.35">
      <c r="B170" s="49"/>
      <c r="C170" s="242" t="s">
        <v>44</v>
      </c>
      <c r="D170" s="252">
        <v>38310</v>
      </c>
      <c r="E170" s="253" t="s">
        <v>45</v>
      </c>
      <c r="F170" s="254">
        <v>8000</v>
      </c>
      <c r="G170" s="242" t="s">
        <v>11</v>
      </c>
      <c r="H170" s="98">
        <v>4239</v>
      </c>
      <c r="I170" s="81"/>
      <c r="J170" s="81"/>
      <c r="K170" s="31"/>
      <c r="L170" s="148"/>
      <c r="M170" s="148"/>
    </row>
    <row r="171" spans="1:13" ht="14.25" customHeight="1" x14ac:dyDescent="0.35">
      <c r="B171" s="49"/>
      <c r="C171" s="242"/>
      <c r="D171" s="252"/>
      <c r="E171" s="253" t="s">
        <v>38</v>
      </c>
      <c r="F171" s="254">
        <v>5500</v>
      </c>
      <c r="G171" s="242" t="s">
        <v>46</v>
      </c>
      <c r="H171" s="98">
        <v>5224</v>
      </c>
      <c r="I171" s="81"/>
      <c r="J171" s="81"/>
      <c r="K171" s="51"/>
      <c r="L171" s="187"/>
      <c r="M171" s="187"/>
    </row>
    <row r="172" spans="1:13" ht="14.15" customHeight="1" thickBot="1" x14ac:dyDescent="0.4">
      <c r="B172" s="49"/>
      <c r="C172" s="242"/>
      <c r="D172" s="252"/>
      <c r="E172" s="253"/>
      <c r="F172" s="254"/>
      <c r="G172" s="242" t="s">
        <v>47</v>
      </c>
      <c r="H172" s="98">
        <v>1561</v>
      </c>
      <c r="I172" s="81"/>
      <c r="J172" s="81"/>
      <c r="K172" s="51"/>
      <c r="L172" s="187"/>
      <c r="M172" s="187"/>
    </row>
    <row r="173" spans="1:13" ht="14.15" customHeight="1" thickBot="1" x14ac:dyDescent="0.4">
      <c r="B173" s="49"/>
      <c r="C173" s="52" t="s">
        <v>31</v>
      </c>
      <c r="D173" s="255">
        <f>SUM(D169:D172)</f>
        <v>79133</v>
      </c>
      <c r="E173" s="256" t="s">
        <v>57</v>
      </c>
      <c r="F173" s="255">
        <f>F169+F170+F171</f>
        <v>40813</v>
      </c>
      <c r="G173" s="52" t="s">
        <v>5</v>
      </c>
      <c r="H173" s="99">
        <f>SUM(H169:H172)</f>
        <v>27312</v>
      </c>
      <c r="I173" s="81"/>
      <c r="J173" s="81"/>
      <c r="K173" s="51"/>
      <c r="L173" s="187"/>
      <c r="M173" s="187"/>
    </row>
    <row r="174" spans="1:13" ht="13" customHeight="1" x14ac:dyDescent="0.35">
      <c r="B174" s="49"/>
      <c r="C174" s="225" t="s">
        <v>91</v>
      </c>
      <c r="D174" s="253"/>
      <c r="E174" s="253"/>
      <c r="F174" s="253"/>
      <c r="G174" s="82"/>
      <c r="H174" s="50"/>
      <c r="I174" s="81"/>
      <c r="J174" s="81"/>
      <c r="K174" s="51"/>
      <c r="L174" s="187"/>
      <c r="M174" s="187"/>
    </row>
    <row r="175" spans="1:13" s="6" customFormat="1" ht="13" customHeight="1" x14ac:dyDescent="0.35">
      <c r="B175" s="49"/>
      <c r="C175" s="257" t="s">
        <v>95</v>
      </c>
      <c r="D175" s="82"/>
      <c r="E175" s="82"/>
      <c r="F175" s="82"/>
      <c r="G175" s="82"/>
      <c r="H175" s="41"/>
      <c r="I175" s="78"/>
      <c r="J175" s="78"/>
      <c r="K175" s="42"/>
      <c r="L175" s="78"/>
      <c r="M175" s="78"/>
    </row>
    <row r="176" spans="1:13" s="6" customFormat="1" ht="8.25" customHeight="1" thickBot="1" x14ac:dyDescent="0.4">
      <c r="B176" s="49"/>
      <c r="C176" s="53"/>
      <c r="D176" s="41"/>
      <c r="E176" s="41"/>
      <c r="F176" s="41"/>
      <c r="G176" s="41"/>
      <c r="H176" s="41"/>
      <c r="I176" s="78"/>
      <c r="J176" s="78"/>
      <c r="K176" s="42"/>
      <c r="L176" s="78"/>
      <c r="M176" s="78"/>
    </row>
    <row r="177" spans="1:13" ht="18" customHeight="1" thickBot="1" x14ac:dyDescent="0.4">
      <c r="B177" s="382" t="s">
        <v>8</v>
      </c>
      <c r="C177" s="383"/>
      <c r="D177" s="383"/>
      <c r="E177" s="383"/>
      <c r="F177" s="383"/>
      <c r="G177" s="383"/>
      <c r="H177" s="383"/>
      <c r="I177" s="383"/>
      <c r="J177" s="383"/>
      <c r="K177" s="384"/>
      <c r="L177" s="186"/>
      <c r="M177" s="186"/>
    </row>
    <row r="178" spans="1:13" ht="4.5" customHeight="1" thickBot="1" x14ac:dyDescent="0.4">
      <c r="B178" s="54"/>
      <c r="C178" s="374"/>
      <c r="D178" s="375"/>
      <c r="E178" s="375"/>
      <c r="F178" s="375"/>
      <c r="G178" s="375"/>
      <c r="H178" s="375"/>
      <c r="I178" s="376"/>
      <c r="J178" s="84"/>
      <c r="K178" s="55"/>
      <c r="L178" s="84"/>
      <c r="M178" s="84"/>
    </row>
    <row r="179" spans="1:13" ht="47" thickBot="1" x14ac:dyDescent="0.4">
      <c r="A179" s="3"/>
      <c r="B179" s="29"/>
      <c r="C179" s="103" t="s">
        <v>19</v>
      </c>
      <c r="D179" s="175" t="s">
        <v>70</v>
      </c>
      <c r="E179" s="175" t="s">
        <v>98</v>
      </c>
      <c r="F179" s="103" t="str">
        <f>F19</f>
        <v>LANDET KVANTUM UKE 45</v>
      </c>
      <c r="G179" s="103" t="str">
        <f>G19</f>
        <v>LANDET KVANTUM T.O.M UKE 45</v>
      </c>
      <c r="H179" s="103" t="str">
        <f>I19</f>
        <v>RESTKVOTER</v>
      </c>
      <c r="I179" s="103" t="str">
        <f>J19</f>
        <v>LANDET KVANTUM T.O.M. UKE 45 2019</v>
      </c>
      <c r="J179" s="140"/>
      <c r="K179" s="30"/>
      <c r="L179" s="140"/>
      <c r="M179" s="140"/>
    </row>
    <row r="180" spans="1:13" ht="14.15" customHeight="1" x14ac:dyDescent="0.35">
      <c r="B180" s="49"/>
      <c r="C180" s="104" t="s">
        <v>16</v>
      </c>
      <c r="D180" s="209">
        <f t="shared" ref="D180" si="10">D181+D182+D183+D184</f>
        <v>27212</v>
      </c>
      <c r="E180" s="209">
        <f t="shared" ref="E180:H180" si="11">E181+E182+E183+E184</f>
        <v>30289</v>
      </c>
      <c r="F180" s="209">
        <f>F181+F182+F183+F184</f>
        <v>28.790130000000001</v>
      </c>
      <c r="G180" s="209">
        <f t="shared" si="11"/>
        <v>27715.629870000001</v>
      </c>
      <c r="H180" s="296">
        <f t="shared" si="11"/>
        <v>2573.3701299999993</v>
      </c>
      <c r="I180" s="296">
        <f>SUM(I181:I184)</f>
        <v>39404.125970000001</v>
      </c>
      <c r="J180" s="78"/>
      <c r="K180" s="56"/>
      <c r="L180" s="188"/>
      <c r="M180" s="188"/>
    </row>
    <row r="181" spans="1:13" ht="14.15" customHeight="1" x14ac:dyDescent="0.35">
      <c r="B181" s="49"/>
      <c r="C181" s="264" t="s">
        <v>72</v>
      </c>
      <c r="D181" s="258">
        <v>16288</v>
      </c>
      <c r="E181" s="258">
        <v>18521</v>
      </c>
      <c r="F181" s="258"/>
      <c r="G181" s="258">
        <v>19428.86548</v>
      </c>
      <c r="H181" s="297">
        <f t="shared" ref="H181:H186" si="12">E181-G181</f>
        <v>-907.86548000000039</v>
      </c>
      <c r="I181" s="297">
        <v>29178.97508</v>
      </c>
      <c r="J181" s="78"/>
      <c r="K181" s="56"/>
      <c r="L181" s="188"/>
      <c r="M181" s="188"/>
    </row>
    <row r="182" spans="1:13" ht="14.15" customHeight="1" x14ac:dyDescent="0.35">
      <c r="B182" s="49"/>
      <c r="C182" s="105" t="s">
        <v>11</v>
      </c>
      <c r="D182" s="258">
        <v>4239</v>
      </c>
      <c r="E182" s="258">
        <v>4820</v>
      </c>
      <c r="F182" s="258"/>
      <c r="G182" s="258">
        <v>2256.34575</v>
      </c>
      <c r="H182" s="297">
        <f t="shared" si="12"/>
        <v>2563.65425</v>
      </c>
      <c r="I182" s="297">
        <v>3238.5463500000001</v>
      </c>
      <c r="J182" s="78"/>
      <c r="K182" s="56"/>
      <c r="L182" s="188"/>
      <c r="M182" s="188"/>
    </row>
    <row r="183" spans="1:13" ht="14.15" customHeight="1" x14ac:dyDescent="0.35">
      <c r="B183" s="49"/>
      <c r="C183" s="105" t="s">
        <v>47</v>
      </c>
      <c r="D183" s="258">
        <v>1561</v>
      </c>
      <c r="E183" s="258">
        <v>1617</v>
      </c>
      <c r="F183" s="258">
        <v>28.790130000000001</v>
      </c>
      <c r="G183" s="258">
        <v>2500.1420400000002</v>
      </c>
      <c r="H183" s="297">
        <f t="shared" si="12"/>
        <v>-883.14204000000018</v>
      </c>
      <c r="I183" s="297">
        <v>3164.2171899999998</v>
      </c>
      <c r="J183" s="78"/>
      <c r="K183" s="56"/>
      <c r="L183" s="188"/>
      <c r="M183" s="188"/>
    </row>
    <row r="184" spans="1:13" ht="14.15" customHeight="1" thickBot="1" x14ac:dyDescent="0.4">
      <c r="B184" s="49"/>
      <c r="C184" s="275" t="s">
        <v>101</v>
      </c>
      <c r="D184" s="276">
        <v>5124</v>
      </c>
      <c r="E184" s="276">
        <v>5331</v>
      </c>
      <c r="F184" s="276"/>
      <c r="G184" s="276">
        <v>3530.2766000000001</v>
      </c>
      <c r="H184" s="298">
        <f t="shared" si="12"/>
        <v>1800.7233999999999</v>
      </c>
      <c r="I184" s="298">
        <v>3822.38735</v>
      </c>
      <c r="J184" s="78"/>
      <c r="K184" s="56"/>
      <c r="L184" s="188"/>
      <c r="M184" s="188"/>
    </row>
    <row r="185" spans="1:13" ht="14.15" customHeight="1" thickBot="1" x14ac:dyDescent="0.4">
      <c r="B185" s="49"/>
      <c r="C185" s="108" t="s">
        <v>38</v>
      </c>
      <c r="D185" s="259">
        <v>5500</v>
      </c>
      <c r="E185" s="259">
        <v>5500</v>
      </c>
      <c r="F185" s="259"/>
      <c r="G185" s="259">
        <v>3890.0062800000001</v>
      </c>
      <c r="H185" s="299">
        <f t="shared" si="12"/>
        <v>1609.9937199999999</v>
      </c>
      <c r="I185" s="299">
        <v>4789.4231099999997</v>
      </c>
      <c r="J185" s="78"/>
      <c r="K185" s="56"/>
      <c r="L185" s="188"/>
      <c r="M185" s="188"/>
    </row>
    <row r="186" spans="1:13" ht="14.15" customHeight="1" x14ac:dyDescent="0.35">
      <c r="B186" s="49"/>
      <c r="C186" s="104" t="s">
        <v>17</v>
      </c>
      <c r="D186" s="209">
        <v>8000</v>
      </c>
      <c r="E186" s="209">
        <v>8000</v>
      </c>
      <c r="F186" s="209">
        <f>F187+F188</f>
        <v>276.97154999999998</v>
      </c>
      <c r="G186" s="209">
        <f>G187+G188</f>
        <v>5368.4119199999996</v>
      </c>
      <c r="H186" s="296">
        <f t="shared" si="12"/>
        <v>2631.5880800000004</v>
      </c>
      <c r="I186" s="296">
        <f>I187+I188</f>
        <v>3425.2201700000001</v>
      </c>
      <c r="J186" s="78"/>
      <c r="K186" s="56"/>
      <c r="L186" s="188"/>
      <c r="M186" s="188"/>
    </row>
    <row r="187" spans="1:13" ht="14.15" customHeight="1" x14ac:dyDescent="0.35">
      <c r="B187" s="49"/>
      <c r="C187" s="105" t="s">
        <v>29</v>
      </c>
      <c r="D187" s="258"/>
      <c r="E187" s="258"/>
      <c r="F187" s="258"/>
      <c r="G187" s="258">
        <v>650.30850999999996</v>
      </c>
      <c r="H187" s="297"/>
      <c r="I187" s="297">
        <v>398.67167000000001</v>
      </c>
      <c r="J187" s="78"/>
      <c r="K187" s="56"/>
      <c r="L187" s="188"/>
      <c r="M187" s="188"/>
    </row>
    <row r="188" spans="1:13" ht="14.15" customHeight="1" thickBot="1" x14ac:dyDescent="0.4">
      <c r="B188" s="49"/>
      <c r="C188" s="107" t="s">
        <v>48</v>
      </c>
      <c r="D188" s="211"/>
      <c r="E188" s="211"/>
      <c r="F188" s="211">
        <v>276.97154999999998</v>
      </c>
      <c r="G188" s="211">
        <v>4718.1034099999997</v>
      </c>
      <c r="H188" s="300"/>
      <c r="I188" s="300">
        <v>3026.5484999999999</v>
      </c>
      <c r="J188" s="81"/>
      <c r="K188" s="56"/>
      <c r="L188" s="188"/>
      <c r="M188" s="188"/>
    </row>
    <row r="189" spans="1:13" ht="14.15" customHeight="1" thickBot="1" x14ac:dyDescent="0.4">
      <c r="B189" s="49"/>
      <c r="C189" s="108" t="s">
        <v>13</v>
      </c>
      <c r="D189" s="259">
        <v>10</v>
      </c>
      <c r="E189" s="259">
        <v>10</v>
      </c>
      <c r="F189" s="259"/>
      <c r="G189" s="259">
        <v>1</v>
      </c>
      <c r="H189" s="299">
        <f>E189-G189</f>
        <v>9</v>
      </c>
      <c r="I189" s="299">
        <v>0.77705000000000002</v>
      </c>
      <c r="J189" s="78"/>
      <c r="K189" s="56"/>
      <c r="L189" s="188"/>
      <c r="M189" s="188"/>
    </row>
    <row r="190" spans="1:13" ht="14.15" customHeight="1" thickBot="1" x14ac:dyDescent="0.4">
      <c r="B190" s="49"/>
      <c r="C190" s="106" t="s">
        <v>49</v>
      </c>
      <c r="D190" s="210"/>
      <c r="E190" s="210"/>
      <c r="F190" s="210"/>
      <c r="G190" s="210">
        <v>62.807949999999998</v>
      </c>
      <c r="H190" s="301">
        <f>E190-G190</f>
        <v>-62.807949999999998</v>
      </c>
      <c r="I190" s="301">
        <v>52.072180000000003</v>
      </c>
      <c r="J190" s="78"/>
      <c r="K190" s="56"/>
      <c r="L190" s="188"/>
      <c r="M190" s="188"/>
    </row>
    <row r="191" spans="1:13" ht="16" thickBot="1" x14ac:dyDescent="0.4">
      <c r="A191" s="3"/>
      <c r="B191" s="29"/>
      <c r="C191" s="109" t="s">
        <v>9</v>
      </c>
      <c r="D191" s="183">
        <f>D180+D185+D186+D189</f>
        <v>40722</v>
      </c>
      <c r="E191" s="378">
        <f>E180+E185+E186+E189</f>
        <v>43799</v>
      </c>
      <c r="F191" s="378">
        <f>F180+F185+F186+F189+F190</f>
        <v>305.76167999999996</v>
      </c>
      <c r="G191" s="378">
        <f>G180+G185+G186+G189+G190</f>
        <v>37037.856020000007</v>
      </c>
      <c r="H191" s="377">
        <f>H180+H185+H186+H189+H190</f>
        <v>6761.1439799999998</v>
      </c>
      <c r="I191" s="377">
        <f>I180+I185+I186+I189+I190</f>
        <v>47671.618479999997</v>
      </c>
      <c r="J191" s="174"/>
      <c r="K191" s="56"/>
      <c r="L191" s="188"/>
      <c r="M191" s="188"/>
    </row>
    <row r="192" spans="1:13" ht="14.15" customHeight="1" x14ac:dyDescent="0.35">
      <c r="A192" s="3"/>
      <c r="B192" s="29"/>
      <c r="C192" s="271" t="s">
        <v>73</v>
      </c>
      <c r="D192" s="65"/>
      <c r="E192" s="65"/>
      <c r="F192" s="65"/>
      <c r="G192" s="65"/>
      <c r="H192" s="270"/>
      <c r="I192" s="270"/>
      <c r="J192" s="140"/>
      <c r="K192" s="30"/>
      <c r="L192" s="140"/>
      <c r="M192" s="140"/>
    </row>
    <row r="193" spans="1:13" ht="14.15" customHeight="1" x14ac:dyDescent="0.35">
      <c r="A193" s="3"/>
      <c r="B193" s="139"/>
      <c r="C193" s="257" t="s">
        <v>100</v>
      </c>
      <c r="D193" s="65"/>
      <c r="E193" s="65"/>
      <c r="F193" s="65"/>
      <c r="G193" s="65"/>
      <c r="H193" s="270"/>
      <c r="I193" s="270"/>
      <c r="J193" s="140"/>
      <c r="K193" s="141"/>
      <c r="L193" s="140"/>
      <c r="M193" s="140"/>
    </row>
    <row r="194" spans="1:13" ht="15" thickBot="1" x14ac:dyDescent="0.4">
      <c r="B194" s="57"/>
      <c r="C194" s="287" t="s">
        <v>102</v>
      </c>
      <c r="D194" s="66"/>
      <c r="E194" s="66"/>
      <c r="F194" s="66"/>
      <c r="G194" s="66"/>
      <c r="H194" s="58"/>
      <c r="I194" s="58"/>
      <c r="J194" s="58"/>
      <c r="K194" s="59"/>
      <c r="L194" s="78"/>
      <c r="M194" s="78"/>
    </row>
    <row r="195" spans="1:13" ht="14.15" customHeight="1" thickTop="1" x14ac:dyDescent="0.35"/>
    <row r="196" spans="1:13" s="40" customFormat="1" ht="17.149999999999999" customHeight="1" thickBot="1" x14ac:dyDescent="0.4">
      <c r="A196" s="77"/>
      <c r="B196" s="79"/>
      <c r="C196" s="90" t="s">
        <v>50</v>
      </c>
      <c r="D196" s="79"/>
      <c r="E196" s="79"/>
      <c r="F196" s="79"/>
      <c r="G196" s="79"/>
      <c r="H196" s="79"/>
      <c r="I196" s="79"/>
      <c r="J196" s="79"/>
      <c r="K196" s="77"/>
      <c r="L196" s="77"/>
      <c r="M196" s="77"/>
    </row>
    <row r="197" spans="1:13" ht="17.149999999999999" customHeight="1" thickTop="1" x14ac:dyDescent="0.35">
      <c r="B197" s="379" t="s">
        <v>1</v>
      </c>
      <c r="C197" s="380"/>
      <c r="D197" s="380"/>
      <c r="E197" s="380"/>
      <c r="F197" s="380"/>
      <c r="G197" s="380"/>
      <c r="H197" s="380"/>
      <c r="I197" s="380"/>
      <c r="J197" s="380"/>
      <c r="K197" s="381"/>
      <c r="L197" s="186"/>
      <c r="M197" s="186"/>
    </row>
    <row r="198" spans="1:13" ht="6" customHeight="1" thickBot="1" x14ac:dyDescent="0.4">
      <c r="B198" s="80"/>
      <c r="C198" s="78"/>
      <c r="D198" s="78"/>
      <c r="E198" s="78"/>
      <c r="F198" s="78"/>
      <c r="G198" s="78"/>
      <c r="H198" s="78"/>
      <c r="I198" s="78"/>
      <c r="J198" s="78"/>
      <c r="K198" s="69"/>
      <c r="L198" s="115"/>
      <c r="M198" s="115"/>
    </row>
    <row r="199" spans="1:13" s="3" customFormat="1" ht="14.15" customHeight="1" thickBot="1" x14ac:dyDescent="0.4">
      <c r="B199" s="70"/>
      <c r="C199" s="385" t="s">
        <v>2</v>
      </c>
      <c r="D199" s="386"/>
      <c r="E199"/>
      <c r="F199"/>
      <c r="G199" s="71"/>
      <c r="H199" s="71"/>
      <c r="I199" s="71"/>
      <c r="J199" s="140"/>
      <c r="K199" s="67"/>
      <c r="L199" s="4"/>
      <c r="M199" s="4"/>
    </row>
    <row r="200" spans="1:13" ht="16.5" customHeight="1" x14ac:dyDescent="0.35">
      <c r="B200" s="72"/>
      <c r="C200" s="239" t="s">
        <v>71</v>
      </c>
      <c r="D200" s="240">
        <v>2120</v>
      </c>
      <c r="E200" s="260"/>
      <c r="F200" s="215"/>
      <c r="G200" s="73"/>
      <c r="H200" s="73"/>
      <c r="I200" s="73"/>
      <c r="J200" s="157"/>
      <c r="K200" s="69"/>
      <c r="L200" s="115"/>
      <c r="M200" s="115"/>
    </row>
    <row r="201" spans="1:13" ht="14.15" customHeight="1" x14ac:dyDescent="0.35">
      <c r="B201" s="72"/>
      <c r="C201" s="242" t="s">
        <v>44</v>
      </c>
      <c r="D201" s="243">
        <v>12216</v>
      </c>
      <c r="E201" s="260"/>
      <c r="F201" s="215"/>
      <c r="G201" s="73"/>
      <c r="H201" s="73"/>
      <c r="I201" s="73"/>
      <c r="J201" s="157"/>
      <c r="K201" s="69"/>
      <c r="L201" s="115"/>
      <c r="M201" s="115"/>
    </row>
    <row r="202" spans="1:13" ht="14.15" customHeight="1" thickBot="1" x14ac:dyDescent="0.4">
      <c r="B202" s="72"/>
      <c r="C202" s="244" t="s">
        <v>28</v>
      </c>
      <c r="D202" s="243">
        <v>382</v>
      </c>
      <c r="E202" s="260"/>
      <c r="F202" s="215"/>
      <c r="G202" s="86"/>
      <c r="H202" s="73"/>
      <c r="I202" s="73"/>
      <c r="J202" s="157"/>
      <c r="K202" s="69"/>
      <c r="L202" s="115"/>
      <c r="M202" s="115"/>
    </row>
    <row r="203" spans="1:13" ht="14.15" customHeight="1" thickBot="1" x14ac:dyDescent="0.4">
      <c r="B203" s="72"/>
      <c r="C203" s="245" t="s">
        <v>31</v>
      </c>
      <c r="D203" s="246">
        <f>SUM(D200:D202)</f>
        <v>14718</v>
      </c>
      <c r="E203" s="260"/>
      <c r="F203"/>
      <c r="G203" s="86"/>
      <c r="H203" s="73"/>
      <c r="I203" s="73"/>
      <c r="J203" s="157"/>
      <c r="K203" s="69"/>
      <c r="L203" s="115"/>
      <c r="M203" s="115"/>
    </row>
    <row r="204" spans="1:13" ht="13.5" customHeight="1" x14ac:dyDescent="0.35">
      <c r="B204" s="80"/>
      <c r="C204" s="261" t="s">
        <v>94</v>
      </c>
      <c r="D204" s="253"/>
      <c r="E204" s="253"/>
      <c r="F204" s="81"/>
      <c r="G204" s="82"/>
      <c r="H204" s="78"/>
      <c r="I204" s="78"/>
      <c r="J204" s="78"/>
      <c r="K204" s="69"/>
      <c r="L204" s="115"/>
      <c r="M204" s="115"/>
    </row>
    <row r="205" spans="1:13" ht="14.25" customHeight="1" x14ac:dyDescent="0.35">
      <c r="B205" s="80"/>
      <c r="C205" s="257" t="s">
        <v>120</v>
      </c>
      <c r="D205" s="82"/>
      <c r="E205" s="82"/>
      <c r="F205" s="78"/>
      <c r="G205" s="78"/>
      <c r="H205" s="78"/>
      <c r="I205" s="78"/>
      <c r="J205" s="78"/>
      <c r="K205" s="69"/>
      <c r="L205" s="115"/>
      <c r="M205" s="115"/>
    </row>
    <row r="206" spans="1:13" ht="14.15" customHeight="1" thickBot="1" x14ac:dyDescent="0.4">
      <c r="B206" s="80"/>
      <c r="D206" s="82"/>
      <c r="E206" s="82"/>
      <c r="F206" s="78"/>
      <c r="G206" s="78"/>
      <c r="H206" s="78"/>
      <c r="I206" s="78"/>
      <c r="J206" s="78"/>
      <c r="K206" s="69"/>
      <c r="L206" s="115"/>
      <c r="M206" s="115"/>
    </row>
    <row r="207" spans="1:13" ht="17.149999999999999" customHeight="1" x14ac:dyDescent="0.35">
      <c r="B207" s="382" t="s">
        <v>8</v>
      </c>
      <c r="C207" s="383"/>
      <c r="D207" s="383"/>
      <c r="E207" s="383"/>
      <c r="F207" s="383"/>
      <c r="G207" s="383"/>
      <c r="H207" s="383"/>
      <c r="I207" s="383"/>
      <c r="J207" s="383"/>
      <c r="K207" s="384"/>
      <c r="L207" s="186"/>
      <c r="M207" s="186"/>
    </row>
    <row r="208" spans="1:13" ht="6" customHeight="1" thickBot="1" x14ac:dyDescent="0.4">
      <c r="B208" s="83"/>
      <c r="C208" s="84"/>
      <c r="D208" s="84"/>
      <c r="E208" s="84"/>
      <c r="F208" s="84"/>
      <c r="G208" s="84"/>
      <c r="H208" s="84"/>
      <c r="I208" s="84"/>
      <c r="J208" s="84"/>
      <c r="K208" s="85"/>
      <c r="L208" s="84"/>
      <c r="M208" s="84"/>
    </row>
    <row r="209" spans="2:13" ht="62.25" customHeight="1" thickBot="1" x14ac:dyDescent="0.4">
      <c r="B209" s="80"/>
      <c r="C209" s="103" t="s">
        <v>19</v>
      </c>
      <c r="D209" s="110" t="s">
        <v>20</v>
      </c>
      <c r="E209" s="103" t="str">
        <f>F19</f>
        <v>LANDET KVANTUM UKE 45</v>
      </c>
      <c r="F209" s="103" t="str">
        <f>G19</f>
        <v>LANDET KVANTUM T.O.M UKE 45</v>
      </c>
      <c r="G209" s="103" t="str">
        <f>I19</f>
        <v>RESTKVOTER</v>
      </c>
      <c r="H209" s="103" t="str">
        <f>J19</f>
        <v>LANDET KVANTUM T.O.M. UKE 45 2019</v>
      </c>
      <c r="I209" s="78"/>
      <c r="J209" s="78"/>
      <c r="K209" s="69"/>
      <c r="L209" s="115"/>
      <c r="M209" s="115"/>
    </row>
    <row r="210" spans="2:13" s="94" customFormat="1" ht="14.15" customHeight="1" thickBot="1" x14ac:dyDescent="0.4">
      <c r="B210" s="91"/>
      <c r="C210" s="108" t="s">
        <v>51</v>
      </c>
      <c r="D210" s="180">
        <f>D200-D211-D212</f>
        <v>700</v>
      </c>
      <c r="E210" s="180">
        <v>2.4130400000000001</v>
      </c>
      <c r="F210" s="180">
        <v>573.69496000000004</v>
      </c>
      <c r="G210" s="293">
        <f>D210-F210</f>
        <v>126.30503999999996</v>
      </c>
      <c r="H210" s="293">
        <v>1028.1417100000001</v>
      </c>
      <c r="I210" s="92"/>
      <c r="J210" s="159"/>
      <c r="K210" s="93"/>
      <c r="L210" s="97"/>
      <c r="M210" s="97"/>
    </row>
    <row r="211" spans="2:13" ht="14.15" customHeight="1" thickBot="1" x14ac:dyDescent="0.4">
      <c r="B211" s="80"/>
      <c r="C211" s="111" t="s">
        <v>45</v>
      </c>
      <c r="D211" s="180">
        <v>1370</v>
      </c>
      <c r="E211" s="180">
        <v>14.92356</v>
      </c>
      <c r="F211" s="180">
        <v>1593.2283</v>
      </c>
      <c r="G211" s="293">
        <f t="shared" ref="G211:G213" si="13">D211-F211</f>
        <v>-223.22829999999999</v>
      </c>
      <c r="H211" s="293">
        <v>3066.0258800000001</v>
      </c>
      <c r="I211" s="102"/>
      <c r="J211" s="102"/>
      <c r="K211" s="69"/>
      <c r="L211" s="115"/>
      <c r="M211" s="115"/>
    </row>
    <row r="212" spans="2:13" s="94" customFormat="1" ht="14.15" customHeight="1" thickBot="1" x14ac:dyDescent="0.4">
      <c r="B212" s="91"/>
      <c r="C212" s="106" t="s">
        <v>36</v>
      </c>
      <c r="D212" s="181">
        <v>50</v>
      </c>
      <c r="E212" s="181"/>
      <c r="F212" s="181">
        <v>3.32992</v>
      </c>
      <c r="G212" s="293">
        <f t="shared" si="13"/>
        <v>46.670079999999999</v>
      </c>
      <c r="H212" s="293">
        <v>6.3573399999999998</v>
      </c>
      <c r="I212" s="92"/>
      <c r="J212" s="159"/>
      <c r="K212" s="93"/>
      <c r="L212" s="97"/>
      <c r="M212" s="97"/>
    </row>
    <row r="213" spans="2:13" s="94" customFormat="1" ht="14.15" customHeight="1" thickBot="1" x14ac:dyDescent="0.4">
      <c r="B213" s="87"/>
      <c r="C213" s="106" t="s">
        <v>56</v>
      </c>
      <c r="D213" s="181"/>
      <c r="E213" s="181"/>
      <c r="F213" s="181">
        <v>2.1034299999999999</v>
      </c>
      <c r="G213" s="293">
        <f t="shared" si="13"/>
        <v>-2.1034299999999999</v>
      </c>
      <c r="H213" s="293">
        <v>4.3163799999999997</v>
      </c>
      <c r="I213" s="88"/>
      <c r="J213" s="88"/>
      <c r="K213" s="89"/>
      <c r="L213" s="189"/>
      <c r="M213" s="189"/>
    </row>
    <row r="214" spans="2:13" ht="16" thickBot="1" x14ac:dyDescent="0.4">
      <c r="B214" s="80"/>
      <c r="C214" s="109" t="s">
        <v>52</v>
      </c>
      <c r="D214" s="182">
        <f>D200</f>
        <v>2120</v>
      </c>
      <c r="E214" s="295">
        <f>SUM(E210:E213)</f>
        <v>17.336600000000001</v>
      </c>
      <c r="F214" s="295">
        <f>SUM(F210:F213)</f>
        <v>2172.3566100000003</v>
      </c>
      <c r="G214" s="295">
        <f>D214-F214</f>
        <v>-52.356610000000273</v>
      </c>
      <c r="H214" s="295">
        <f>H210+H211+H212+H213</f>
        <v>4104.8413099999998</v>
      </c>
      <c r="I214" s="78"/>
      <c r="J214" s="78"/>
      <c r="K214" s="69"/>
      <c r="L214" s="115"/>
      <c r="M214" s="115"/>
    </row>
    <row r="215" spans="2:13" s="68" customFormat="1" ht="9" customHeight="1" x14ac:dyDescent="0.35">
      <c r="B215" s="80"/>
      <c r="C215" s="64"/>
      <c r="D215" s="95"/>
      <c r="E215" s="95"/>
      <c r="F215" s="95"/>
      <c r="G215" s="95"/>
      <c r="H215" s="78"/>
      <c r="I215" s="78"/>
      <c r="J215" s="78"/>
      <c r="K215" s="69"/>
      <c r="L215" s="115"/>
      <c r="M215" s="115"/>
    </row>
    <row r="216" spans="2:13" ht="14.15" customHeight="1" thickBot="1" x14ac:dyDescent="0.4">
      <c r="B216" s="74"/>
      <c r="C216" s="75"/>
      <c r="D216" s="75"/>
      <c r="E216" s="75"/>
      <c r="F216" s="75"/>
      <c r="G216" s="101"/>
      <c r="H216" s="75"/>
      <c r="I216" s="75"/>
      <c r="J216" s="151"/>
      <c r="K216" s="76"/>
      <c r="L216" s="115"/>
      <c r="M216" s="115"/>
    </row>
    <row r="217" spans="2:13" ht="14.15" customHeight="1" thickTop="1" x14ac:dyDescent="0.35">
      <c r="B217" s="115"/>
      <c r="C217" s="115"/>
      <c r="D217" s="115"/>
      <c r="E217" s="115"/>
      <c r="F217" s="115"/>
      <c r="G217" s="153"/>
      <c r="H217" s="115"/>
      <c r="I217" s="115"/>
      <c r="J217" s="115"/>
      <c r="K217" s="115"/>
      <c r="L217" s="115"/>
      <c r="M217" s="115"/>
    </row>
    <row r="218" spans="2:13" ht="14.15" customHeight="1" x14ac:dyDescent="0.35">
      <c r="B218" s="115"/>
      <c r="C218" s="115"/>
      <c r="D218" s="115"/>
      <c r="E218" s="115"/>
      <c r="F218" s="115"/>
      <c r="G218" s="153"/>
      <c r="H218" s="115"/>
      <c r="I218" s="115"/>
      <c r="J218" s="115"/>
      <c r="K218" s="115"/>
      <c r="L218" s="115"/>
      <c r="M218" s="115"/>
    </row>
    <row r="219" spans="2:13" ht="14.15" customHeight="1" x14ac:dyDescent="0.35">
      <c r="B219" s="115"/>
      <c r="C219" s="115"/>
      <c r="D219" s="115"/>
      <c r="E219" s="115"/>
      <c r="F219" s="115"/>
      <c r="G219" s="153"/>
      <c r="H219" s="115"/>
      <c r="I219" s="115"/>
      <c r="J219" s="115"/>
      <c r="K219" s="115"/>
      <c r="L219" s="115"/>
      <c r="M219" s="115"/>
    </row>
    <row r="220" spans="2:13" ht="14.15" customHeight="1" x14ac:dyDescent="0.35">
      <c r="B220" s="115"/>
      <c r="C220" s="115"/>
      <c r="D220" s="115"/>
      <c r="E220" s="115"/>
      <c r="F220" s="115"/>
      <c r="G220" s="153"/>
      <c r="H220" s="115"/>
      <c r="I220" s="115"/>
      <c r="J220" s="115"/>
      <c r="K220" s="115"/>
      <c r="L220" s="115"/>
      <c r="M220" s="115"/>
    </row>
    <row r="221" spans="2:13" ht="14.15" customHeight="1" x14ac:dyDescent="0.35">
      <c r="B221" s="115"/>
      <c r="C221" s="115"/>
      <c r="D221" s="115"/>
      <c r="E221" s="115"/>
      <c r="F221" s="115"/>
      <c r="G221" s="153"/>
      <c r="H221" s="115"/>
      <c r="I221" s="115"/>
      <c r="J221" s="115"/>
      <c r="K221" s="115"/>
      <c r="L221" s="115"/>
      <c r="M221" s="115"/>
    </row>
    <row r="222" spans="2:13" ht="14.15" customHeight="1" x14ac:dyDescent="0.35">
      <c r="B222" s="115"/>
      <c r="C222" s="115"/>
      <c r="D222" s="115"/>
      <c r="E222" s="115"/>
      <c r="F222" s="115"/>
      <c r="G222" s="153"/>
      <c r="H222" s="115"/>
      <c r="I222" s="115"/>
      <c r="J222" s="115"/>
      <c r="K222" s="115"/>
      <c r="L222" s="115"/>
      <c r="M222" s="115"/>
    </row>
    <row r="223" spans="2:13" ht="14.15" customHeight="1" x14ac:dyDescent="0.35">
      <c r="B223" s="115"/>
      <c r="C223" s="115"/>
      <c r="D223" s="115"/>
      <c r="E223" s="115"/>
      <c r="F223" s="115"/>
      <c r="G223" s="153"/>
      <c r="H223" s="115"/>
      <c r="I223" s="115"/>
      <c r="J223" s="115"/>
      <c r="K223" s="115"/>
      <c r="L223" s="115"/>
      <c r="M223" s="115"/>
    </row>
    <row r="224" spans="2:13" s="77" customFormat="1" ht="17.149999999999999" customHeight="1" thickBot="1" x14ac:dyDescent="0.4">
      <c r="B224" s="79"/>
      <c r="C224" s="90" t="s">
        <v>85</v>
      </c>
      <c r="D224" s="79"/>
      <c r="E224" s="79"/>
      <c r="F224" s="79"/>
      <c r="G224" s="79"/>
      <c r="H224" s="79"/>
      <c r="I224" s="79"/>
      <c r="J224" s="79"/>
    </row>
    <row r="225" spans="2:13" ht="17.149999999999999" customHeight="1" thickTop="1" x14ac:dyDescent="0.35">
      <c r="B225" s="379" t="s">
        <v>1</v>
      </c>
      <c r="C225" s="380"/>
      <c r="D225" s="380"/>
      <c r="E225" s="380"/>
      <c r="F225" s="380"/>
      <c r="G225" s="380"/>
      <c r="H225" s="380"/>
      <c r="I225" s="380"/>
      <c r="J225" s="380"/>
      <c r="K225" s="381"/>
      <c r="L225" s="186"/>
      <c r="M225" s="186"/>
    </row>
    <row r="226" spans="2:13" ht="6" customHeight="1" thickBot="1" x14ac:dyDescent="0.4">
      <c r="B226" s="80"/>
      <c r="C226" s="78"/>
      <c r="D226" s="78"/>
      <c r="E226" s="78"/>
      <c r="F226" s="78"/>
      <c r="G226" s="78"/>
      <c r="H226" s="78"/>
      <c r="I226" s="78"/>
      <c r="J226" s="78"/>
      <c r="K226" s="117"/>
      <c r="L226" s="115"/>
      <c r="M226" s="115"/>
    </row>
    <row r="227" spans="2:13" s="3" customFormat="1" ht="14.15" customHeight="1" thickBot="1" x14ac:dyDescent="0.4">
      <c r="B227" s="139"/>
      <c r="C227" s="385" t="s">
        <v>2</v>
      </c>
      <c r="D227" s="386"/>
      <c r="E227"/>
      <c r="F227"/>
      <c r="G227" s="140"/>
      <c r="H227" s="140"/>
      <c r="I227" s="140"/>
      <c r="J227" s="140"/>
      <c r="K227" s="113"/>
      <c r="L227" s="4"/>
      <c r="M227" s="4"/>
    </row>
    <row r="228" spans="2:13" ht="16.5" customHeight="1" x14ac:dyDescent="0.35">
      <c r="B228" s="142"/>
      <c r="C228" s="239" t="s">
        <v>71</v>
      </c>
      <c r="D228" s="240">
        <v>5148</v>
      </c>
      <c r="E228" s="260"/>
      <c r="F228" s="215"/>
      <c r="G228" s="157"/>
      <c r="H228" s="157"/>
      <c r="I228" s="157"/>
      <c r="J228" s="157"/>
      <c r="K228" s="117"/>
      <c r="L228" s="115"/>
      <c r="M228" s="115"/>
    </row>
    <row r="229" spans="2:13" ht="16.5" customHeight="1" x14ac:dyDescent="0.35">
      <c r="B229" s="142"/>
      <c r="C229" s="242" t="s">
        <v>44</v>
      </c>
      <c r="D229" s="243">
        <v>3465</v>
      </c>
      <c r="E229" s="260"/>
      <c r="F229" s="215"/>
      <c r="G229" s="102"/>
      <c r="H229" s="157"/>
      <c r="I229" s="157"/>
      <c r="J229" s="157"/>
      <c r="K229" s="117"/>
      <c r="L229" s="115"/>
      <c r="M229" s="115"/>
    </row>
    <row r="230" spans="2:13" ht="14.15" customHeight="1" thickBot="1" x14ac:dyDescent="0.4">
      <c r="B230" s="142"/>
      <c r="C230" s="242" t="s">
        <v>28</v>
      </c>
      <c r="D230" s="243">
        <v>123</v>
      </c>
      <c r="E230" s="260"/>
      <c r="F230" s="215"/>
      <c r="G230" s="102"/>
      <c r="H230" s="157"/>
      <c r="I230" s="157"/>
      <c r="J230" s="157"/>
      <c r="K230" s="117"/>
      <c r="L230" s="115"/>
      <c r="M230" s="115"/>
    </row>
    <row r="231" spans="2:13" ht="14.15" customHeight="1" thickBot="1" x14ac:dyDescent="0.4">
      <c r="B231" s="142"/>
      <c r="C231" s="245" t="s">
        <v>31</v>
      </c>
      <c r="D231" s="246">
        <f>SUM(D228:D230)</f>
        <v>8736</v>
      </c>
      <c r="E231" s="260"/>
      <c r="F231"/>
      <c r="G231" s="86"/>
      <c r="H231" s="157"/>
      <c r="I231" s="157"/>
      <c r="J231" s="157"/>
      <c r="K231" s="117"/>
      <c r="L231" s="115"/>
      <c r="M231" s="115"/>
    </row>
    <row r="232" spans="2:13" ht="13.5" customHeight="1" x14ac:dyDescent="0.35">
      <c r="B232" s="80"/>
      <c r="C232" s="261" t="s">
        <v>103</v>
      </c>
      <c r="D232" s="253"/>
      <c r="E232" s="253"/>
      <c r="F232" s="81"/>
      <c r="G232" s="82"/>
      <c r="H232" s="78"/>
      <c r="I232" s="78"/>
      <c r="J232" s="78"/>
      <c r="K232" s="117"/>
      <c r="L232" s="115"/>
      <c r="M232" s="115"/>
    </row>
    <row r="233" spans="2:13" ht="6" customHeight="1" thickBot="1" x14ac:dyDescent="0.4">
      <c r="B233" s="80"/>
      <c r="C233" s="286"/>
      <c r="D233" s="82"/>
      <c r="E233" s="82"/>
      <c r="F233" s="78"/>
      <c r="G233" s="78"/>
      <c r="H233" s="78"/>
      <c r="I233" s="78"/>
      <c r="J233" s="78"/>
      <c r="K233" s="117"/>
      <c r="L233" s="115"/>
      <c r="M233" s="115"/>
    </row>
    <row r="234" spans="2:13" ht="17.149999999999999" customHeight="1" x14ac:dyDescent="0.35">
      <c r="B234" s="382" t="s">
        <v>8</v>
      </c>
      <c r="C234" s="383"/>
      <c r="D234" s="383"/>
      <c r="E234" s="383"/>
      <c r="F234" s="383"/>
      <c r="G234" s="383"/>
      <c r="H234" s="383"/>
      <c r="I234" s="383"/>
      <c r="J234" s="383"/>
      <c r="K234" s="384"/>
      <c r="L234" s="186"/>
      <c r="M234" s="186"/>
    </row>
    <row r="235" spans="2:13" ht="6" customHeight="1" thickBot="1" x14ac:dyDescent="0.4">
      <c r="B235" s="83"/>
      <c r="C235" s="84"/>
      <c r="D235" s="84"/>
      <c r="E235" s="84"/>
      <c r="F235" s="84"/>
      <c r="G235" s="84"/>
      <c r="H235" s="84"/>
      <c r="I235" s="84"/>
      <c r="J235" s="84"/>
      <c r="K235" s="85"/>
      <c r="L235" s="84"/>
      <c r="M235" s="84"/>
    </row>
    <row r="236" spans="2:13" ht="62.25" customHeight="1" thickBot="1" x14ac:dyDescent="0.4">
      <c r="B236" s="80"/>
      <c r="C236" s="281" t="s">
        <v>86</v>
      </c>
      <c r="D236" s="282" t="s">
        <v>87</v>
      </c>
      <c r="E236" s="281" t="str">
        <f>E209</f>
        <v>LANDET KVANTUM UKE 45</v>
      </c>
      <c r="F236" s="281" t="str">
        <f>F209</f>
        <v>LANDET KVANTUM T.O.M UKE 45</v>
      </c>
      <c r="G236" s="302" t="s">
        <v>62</v>
      </c>
      <c r="H236" s="281" t="str">
        <f>H209</f>
        <v>LANDET KVANTUM T.O.M. UKE 45 2019</v>
      </c>
      <c r="J236" s="78"/>
      <c r="K236" s="117"/>
      <c r="L236" s="115"/>
      <c r="M236" s="115"/>
    </row>
    <row r="237" spans="2:13" s="94" customFormat="1" ht="14.15" customHeight="1" thickBot="1" x14ac:dyDescent="0.4">
      <c r="B237" s="158"/>
      <c r="C237" s="108" t="s">
        <v>88</v>
      </c>
      <c r="D237" s="411">
        <v>1900</v>
      </c>
      <c r="E237" s="305">
        <f>SUM(E238:E239)</f>
        <v>0</v>
      </c>
      <c r="F237" s="305">
        <f>SUM(F238:F239)</f>
        <v>1914.9664299999999</v>
      </c>
      <c r="G237" s="408">
        <f>D237-F237</f>
        <v>-14.966429999999946</v>
      </c>
      <c r="H237" s="305">
        <f>SUM(H238:H239)</f>
        <v>1595.15535</v>
      </c>
      <c r="J237" s="159"/>
      <c r="K237" s="93"/>
      <c r="L237" s="97"/>
      <c r="M237" s="97"/>
    </row>
    <row r="238" spans="2:13" s="94" customFormat="1" ht="14.15" customHeight="1" thickBot="1" x14ac:dyDescent="0.4">
      <c r="B238" s="158"/>
      <c r="C238" s="283" t="s">
        <v>78</v>
      </c>
      <c r="D238" s="412"/>
      <c r="E238" s="306"/>
      <c r="F238" s="306">
        <v>1556.17669</v>
      </c>
      <c r="G238" s="409"/>
      <c r="H238" s="306">
        <v>1221.97955</v>
      </c>
      <c r="J238" s="159"/>
      <c r="K238" s="93"/>
      <c r="L238" s="97"/>
      <c r="M238" s="97"/>
    </row>
    <row r="239" spans="2:13" s="94" customFormat="1" ht="14.15" customHeight="1" thickBot="1" x14ac:dyDescent="0.4">
      <c r="B239" s="158"/>
      <c r="C239" s="283" t="s">
        <v>79</v>
      </c>
      <c r="D239" s="413"/>
      <c r="E239" s="307"/>
      <c r="F239" s="307">
        <v>358.78973999999999</v>
      </c>
      <c r="G239" s="410"/>
      <c r="H239" s="307">
        <v>373.17579999999998</v>
      </c>
      <c r="J239" s="159"/>
      <c r="K239" s="93"/>
      <c r="L239" s="97"/>
      <c r="M239" s="97"/>
    </row>
    <row r="240" spans="2:13" s="94" customFormat="1" ht="14.15" customHeight="1" thickBot="1" x14ac:dyDescent="0.4">
      <c r="B240" s="158"/>
      <c r="C240" s="108" t="s">
        <v>89</v>
      </c>
      <c r="D240" s="411">
        <v>1624</v>
      </c>
      <c r="E240" s="305">
        <f>SUM(E241:E242)</f>
        <v>0</v>
      </c>
      <c r="F240" s="305">
        <f>SUM(F241:F242)</f>
        <v>1675.0047500000001</v>
      </c>
      <c r="G240" s="408">
        <f>D240-F240</f>
        <v>-51.004750000000058</v>
      </c>
      <c r="H240" s="305">
        <f>SUM(H241:H242)</f>
        <v>1334.9613099999999</v>
      </c>
      <c r="J240" s="159"/>
      <c r="K240" s="93"/>
      <c r="L240" s="97"/>
      <c r="M240" s="97"/>
    </row>
    <row r="241" spans="2:13" s="94" customFormat="1" ht="14.15" customHeight="1" thickBot="1" x14ac:dyDescent="0.4">
      <c r="B241" s="158"/>
      <c r="C241" s="283" t="s">
        <v>78</v>
      </c>
      <c r="D241" s="412"/>
      <c r="E241" s="306"/>
      <c r="F241" s="306">
        <v>1358</v>
      </c>
      <c r="G241" s="409"/>
      <c r="H241" s="306">
        <v>1037.3317099999999</v>
      </c>
      <c r="J241" s="159"/>
      <c r="K241" s="93"/>
      <c r="L241" s="97"/>
      <c r="M241" s="97"/>
    </row>
    <row r="242" spans="2:13" s="94" customFormat="1" ht="14.15" customHeight="1" thickBot="1" x14ac:dyDescent="0.4">
      <c r="B242" s="158"/>
      <c r="C242" s="283" t="s">
        <v>79</v>
      </c>
      <c r="D242" s="413"/>
      <c r="E242" s="307"/>
      <c r="F242" s="307">
        <v>317.00475</v>
      </c>
      <c r="G242" s="410"/>
      <c r="H242" s="307">
        <v>297.62959999999998</v>
      </c>
      <c r="J242" s="159"/>
      <c r="K242" s="93"/>
      <c r="L242" s="97"/>
      <c r="M242" s="97"/>
    </row>
    <row r="243" spans="2:13" s="94" customFormat="1" ht="14.15" customHeight="1" thickBot="1" x14ac:dyDescent="0.4">
      <c r="B243" s="158"/>
      <c r="C243" s="108" t="s">
        <v>90</v>
      </c>
      <c r="D243" s="411">
        <v>1624</v>
      </c>
      <c r="E243" s="305">
        <f>SUM(E244:E245)</f>
        <v>84.717320000000001</v>
      </c>
      <c r="F243" s="305">
        <f>SUM(F244:F245)</f>
        <v>862.51225999999997</v>
      </c>
      <c r="G243" s="408">
        <f>D243-F243</f>
        <v>761.48774000000003</v>
      </c>
      <c r="H243" s="305">
        <f>SUM(H244:H245)</f>
        <v>764.19106999999997</v>
      </c>
      <c r="J243" s="159"/>
      <c r="K243" s="93"/>
      <c r="L243" s="97"/>
      <c r="M243" s="97"/>
    </row>
    <row r="244" spans="2:13" s="94" customFormat="1" ht="14.15" customHeight="1" thickBot="1" x14ac:dyDescent="0.4">
      <c r="B244" s="158"/>
      <c r="C244" s="283" t="s">
        <v>78</v>
      </c>
      <c r="D244" s="412"/>
      <c r="E244" s="305">
        <v>64.929820000000007</v>
      </c>
      <c r="F244" s="305">
        <v>678.28387999999995</v>
      </c>
      <c r="G244" s="409"/>
      <c r="H244" s="306">
        <v>576.90756999999996</v>
      </c>
      <c r="J244" s="159"/>
      <c r="K244" s="93"/>
      <c r="L244" s="97"/>
      <c r="M244" s="97"/>
    </row>
    <row r="245" spans="2:13" s="94" customFormat="1" ht="14.15" customHeight="1" thickBot="1" x14ac:dyDescent="0.4">
      <c r="B245" s="158"/>
      <c r="C245" s="283" t="s">
        <v>79</v>
      </c>
      <c r="D245" s="413"/>
      <c r="E245" s="306">
        <v>19.787500000000001</v>
      </c>
      <c r="F245" s="306">
        <v>184.22837999999999</v>
      </c>
      <c r="G245" s="410"/>
      <c r="H245" s="307">
        <v>187.2835</v>
      </c>
      <c r="J245" s="159"/>
      <c r="K245" s="93"/>
      <c r="L245" s="97"/>
      <c r="M245" s="97"/>
    </row>
    <row r="246" spans="2:13" s="94" customFormat="1" ht="14.15" customHeight="1" thickBot="1" x14ac:dyDescent="0.4">
      <c r="B246" s="87"/>
      <c r="C246" s="106" t="s">
        <v>56</v>
      </c>
      <c r="D246" s="284"/>
      <c r="E246" s="307"/>
      <c r="F246" s="307"/>
      <c r="G246" s="303"/>
      <c r="H246" s="294"/>
      <c r="J246" s="88"/>
      <c r="K246" s="89"/>
      <c r="L246" s="189"/>
      <c r="M246" s="189"/>
    </row>
    <row r="247" spans="2:13" ht="16" thickBot="1" x14ac:dyDescent="0.4">
      <c r="B247" s="80"/>
      <c r="C247" s="109" t="s">
        <v>52</v>
      </c>
      <c r="D247" s="285">
        <f>SUM(D237:D246)</f>
        <v>5148</v>
      </c>
      <c r="E247" s="295">
        <f>E237+E240+E243+E246</f>
        <v>84.717320000000001</v>
      </c>
      <c r="F247" s="295">
        <f>F237+F240+F243+F246</f>
        <v>4452.48344</v>
      </c>
      <c r="G247" s="304">
        <f>SUM(G237:G246)</f>
        <v>695.51656000000003</v>
      </c>
      <c r="H247" s="295">
        <f>H237+H240+H243+H246</f>
        <v>3694.3077299999995</v>
      </c>
      <c r="J247" s="78"/>
      <c r="K247" s="117"/>
      <c r="L247" s="115"/>
      <c r="M247" s="115"/>
    </row>
    <row r="248" spans="2:13" s="68" customFormat="1" ht="9" customHeight="1" x14ac:dyDescent="0.35">
      <c r="B248" s="80"/>
      <c r="C248" s="64"/>
      <c r="D248" s="95"/>
      <c r="E248" s="95"/>
      <c r="F248" s="95"/>
      <c r="G248" s="95"/>
      <c r="H248" s="78"/>
      <c r="I248" s="78"/>
      <c r="J248" s="78"/>
      <c r="K248" s="117"/>
      <c r="L248" s="115"/>
      <c r="M248" s="115"/>
    </row>
    <row r="249" spans="2:13" ht="14.15" customHeight="1" thickBot="1" x14ac:dyDescent="0.4">
      <c r="B249" s="150"/>
      <c r="C249" s="151"/>
      <c r="D249" s="151"/>
      <c r="E249" s="151"/>
      <c r="F249" s="151"/>
      <c r="G249" s="101"/>
      <c r="H249" s="101"/>
      <c r="I249" s="151"/>
      <c r="J249" s="151"/>
      <c r="K249" s="152"/>
      <c r="L249" s="115"/>
      <c r="M249" s="115"/>
    </row>
    <row r="250" spans="2:13" ht="20.25" customHeight="1" thickTop="1" x14ac:dyDescent="0.35">
      <c r="B250" s="68"/>
      <c r="C250" s="68"/>
      <c r="D250" s="68"/>
      <c r="E250" s="68"/>
      <c r="F250" s="68"/>
      <c r="G250" s="68"/>
      <c r="H250" s="68"/>
      <c r="K250" s="68"/>
    </row>
    <row r="251" spans="2:13" ht="20.25" customHeight="1" x14ac:dyDescent="0.35"/>
    <row r="252" spans="2:13" ht="14.15" hidden="1" customHeight="1" x14ac:dyDescent="0.35"/>
    <row r="253" spans="2:13" ht="14.15" hidden="1" customHeight="1" x14ac:dyDescent="0.35"/>
    <row r="254" spans="2:13" ht="14.15" hidden="1" customHeight="1" x14ac:dyDescent="0.35">
      <c r="G254" s="63"/>
    </row>
    <row r="255" spans="2:13" ht="14.15" hidden="1" customHeight="1" x14ac:dyDescent="0.35">
      <c r="F255" s="63"/>
    </row>
    <row r="256" spans="2:13" ht="14.15" hidden="1" customHeight="1" x14ac:dyDescent="0.35"/>
    <row r="257" ht="14.15" hidden="1" customHeight="1" x14ac:dyDescent="0.35"/>
    <row r="258" ht="14.15" hidden="1" customHeight="1" x14ac:dyDescent="0.35"/>
    <row r="259" ht="14.15" hidden="1" customHeight="1" x14ac:dyDescent="0.35"/>
    <row r="260" ht="14.15" hidden="1" customHeight="1" x14ac:dyDescent="0.35"/>
    <row r="261" ht="14.15" hidden="1" customHeight="1" x14ac:dyDescent="0.35"/>
    <row r="262" ht="14.15" hidden="1" customHeight="1" x14ac:dyDescent="0.35"/>
    <row r="263" ht="14.15" hidden="1" customHeight="1" x14ac:dyDescent="0.35"/>
    <row r="264" ht="14.15" hidden="1" customHeight="1" x14ac:dyDescent="0.35"/>
    <row r="265" ht="14.15" hidden="1" customHeight="1" x14ac:dyDescent="0.35"/>
    <row r="266" ht="14.15" hidden="1" customHeight="1" x14ac:dyDescent="0.35"/>
    <row r="267" ht="14.15" hidden="1" customHeight="1" x14ac:dyDescent="0.35"/>
    <row r="268" ht="14.15" hidden="1" customHeight="1" x14ac:dyDescent="0.35"/>
    <row r="269" ht="14.15" hidden="1" customHeight="1" x14ac:dyDescent="0.35"/>
    <row r="270" ht="14.15" hidden="1" customHeight="1" x14ac:dyDescent="0.35"/>
    <row r="271" ht="14.15" hidden="1" customHeight="1" x14ac:dyDescent="0.35"/>
    <row r="272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4.15" hidden="1" customHeight="1" x14ac:dyDescent="0.35"/>
    <row r="357" ht="14.15" hidden="1" customHeight="1" x14ac:dyDescent="0.35"/>
    <row r="358" ht="14.15" hidden="1" customHeight="1" x14ac:dyDescent="0.35"/>
    <row r="359" ht="15" hidden="1" customHeight="1" x14ac:dyDescent="0.35"/>
    <row r="360" ht="15" hidden="1" customHeight="1" x14ac:dyDescent="0.35"/>
    <row r="361" ht="15" hidden="1" customHeight="1" x14ac:dyDescent="0.35"/>
    <row r="362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40:G242"/>
    <mergeCell ref="G243:G245"/>
    <mergeCell ref="D240:D242"/>
    <mergeCell ref="D243:D245"/>
    <mergeCell ref="C227:D227"/>
    <mergeCell ref="B234:K234"/>
    <mergeCell ref="D237:D239"/>
    <mergeCell ref="G237:G239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G57:G58"/>
    <mergeCell ref="C108:D108"/>
    <mergeCell ref="E108:F108"/>
    <mergeCell ref="G108:H108"/>
    <mergeCell ref="B116:K116"/>
    <mergeCell ref="B166:K166"/>
    <mergeCell ref="B225:K225"/>
    <mergeCell ref="B207:K207"/>
    <mergeCell ref="C150:D150"/>
    <mergeCell ref="C199:D199"/>
    <mergeCell ref="B197:K197"/>
    <mergeCell ref="C168:D168"/>
    <mergeCell ref="E168:F168"/>
    <mergeCell ref="G168:H168"/>
    <mergeCell ref="B177:K177"/>
  </mergeCells>
  <pageMargins left="7.874015748031496E-2" right="0.23622047244094491" top="0.59055118110236227" bottom="0.27559055118110237" header="0.11811023622047245" footer="7.874015748031496E-2"/>
  <pageSetup paperSize="9" scale="64" fitToHeight="0" orientation="portrait" r:id="rId2"/>
  <headerFooter>
    <oddHeader xml:space="preserve">&amp;LForeløpig statistikk&amp;C&amp;"-,Fet"&amp;12Pr. uke 45
&amp;"-,Normal"&amp;11(iht. motatte landings- og sluttsedler fra fiskesalgslagene; alle tallstørrelser i hele tonn)&amp;R10.11.2020
</oddHeader>
    <oddFooter>&amp;LFiskeridirektoratet&amp;CReguleringsseksjonen&amp;RSynnøve Liabø</oddFooter>
  </headerFooter>
  <rowBreaks count="3" manualBreakCount="3">
    <brk id="69" min="1" max="12" man="1"/>
    <brk id="147" min="1" max="12" man="1"/>
    <brk id="221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UKE_45_2020</vt:lpstr>
      <vt:lpstr>UKE_45_2020!Utskriftsområde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2020-11-10T18:04:45Z</cp:lastPrinted>
  <dcterms:created xsi:type="dcterms:W3CDTF">2011-07-06T12:13:20Z</dcterms:created>
  <dcterms:modified xsi:type="dcterms:W3CDTF">2020-11-11T07:29:18Z</dcterms:modified>
</cp:coreProperties>
</file>