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12225" windowHeight="9945" tabRatio="413"/>
  </bookViews>
  <sheets>
    <sheet name="UKE_47_2016" sheetId="1" r:id="rId1"/>
  </sheets>
  <definedNames>
    <definedName name="Z_14D440E4_F18A_4F78_9989_38C1B133222D_.wvu.Cols" localSheetId="0" hidden="1">UKE_47_2016!#REF!</definedName>
    <definedName name="Z_14D440E4_F18A_4F78_9989_38C1B133222D_.wvu.PrintArea" localSheetId="0" hidden="1">UKE_47_2016!$B$1:$M$213</definedName>
    <definedName name="Z_14D440E4_F18A_4F78_9989_38C1B133222D_.wvu.Rows" localSheetId="0" hidden="1">UKE_47_2016!$325:$1048576,UKE_47_2016!$214:$324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38" i="1" l="1"/>
  <c r="G33" i="1"/>
  <c r="F33" i="1"/>
  <c r="F210" i="1" l="1"/>
  <c r="F160" i="1" l="1"/>
  <c r="H130" i="1"/>
  <c r="E177" i="1" l="1"/>
  <c r="F177" i="1"/>
  <c r="G34" i="1" l="1"/>
  <c r="F32" i="1" l="1"/>
  <c r="G32" i="1"/>
  <c r="F21" i="1"/>
  <c r="G21" i="1"/>
  <c r="J21" i="1"/>
  <c r="I22" i="1"/>
  <c r="I23" i="1"/>
  <c r="F25" i="1"/>
  <c r="G25" i="1"/>
  <c r="J25" i="1"/>
  <c r="I26" i="1"/>
  <c r="I27" i="1"/>
  <c r="I28" i="1"/>
  <c r="I29" i="1"/>
  <c r="G30" i="1"/>
  <c r="I30" i="1" s="1"/>
  <c r="I31" i="1"/>
  <c r="J32" i="1"/>
  <c r="I34" i="1"/>
  <c r="I35" i="1"/>
  <c r="I36" i="1"/>
  <c r="I37" i="1"/>
  <c r="I38" i="1"/>
  <c r="I39" i="1"/>
  <c r="H40" i="1"/>
  <c r="F24" i="1" l="1"/>
  <c r="F40" i="1" s="1"/>
  <c r="I25" i="1"/>
  <c r="J24" i="1"/>
  <c r="J40" i="1" s="1"/>
  <c r="I21" i="1"/>
  <c r="I33" i="1"/>
  <c r="I32" i="1" s="1"/>
  <c r="G24" i="1"/>
  <c r="G40" i="1" s="1"/>
  <c r="E30" i="1"/>
  <c r="I24" i="1" l="1"/>
  <c r="I40" i="1" s="1"/>
  <c r="E210" i="1"/>
  <c r="E125" i="1" l="1"/>
  <c r="E124" i="1" s="1"/>
  <c r="H60" i="1" l="1"/>
  <c r="H66" i="1" s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88" i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E185" i="1" l="1"/>
  <c r="F185" i="1"/>
  <c r="H185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<sst xmlns="http://schemas.openxmlformats.org/spreadsheetml/2006/main" count="227" uniqueCount="112">
  <si>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</si>
  <si>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</si>
  <si>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</si>
  <si>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</si>
  <si>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</si>
  <si>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</si>
  <si>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</si>
  <si>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</si>
  <si>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</si>
  <si>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</si>
  <si>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</si>
  <si>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</si>
  <si>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</si>
  <si>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</si>
  <si>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</si>
  <si>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</si>
  <si>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</si>
  <si>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</si>
  <si>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</si>
  <si>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</si>
  <si>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</si>
  <si>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</si>
  <si>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</si>
  <si>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</si>
  <si>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</si>
  <si>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</si>
  <si>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</si>
  <si>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</si>
  <si>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</si>
  <si>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</si>
  <si>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</si>
  <si>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</si>
  <si>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</si>
  <si>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</si>
  <si>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</si>
  <si>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</si>
  <si>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</si>
  <si>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</si>
  <si>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</si>
  <si>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</si>
  <si>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</si>
  <si>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</si>
  <si>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</si>
  <si>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</si>
  <si>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</si>
  <si>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</si>
  <si>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</si>
  <si>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</si>
  <si>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</si>
  <si>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</si>
  <si>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</si>
  <si>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</si>
  <si>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</si>
  <si>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</si>
  <si>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</si>
  <si>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</si>
  <si>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</si>
  <si>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</si>
  <si>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</si>
  <si>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</si>
  <si>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</si>
  <si>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</si>
  <si>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</si>
  <si>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</si>
  <si>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</si>
  <si>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</si>
  <si>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</si>
  <si>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</si>
  <si>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</si>
  <si>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</si>
  <si>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</si>
  <si>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</si>
  <si>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</si>
  <si>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</si>
  <si>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</si>
  <si>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</si>
  <si>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</si>
  <si>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</si>
  <si>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</si>
  <si>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</si>
  <si>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</si>
  <si>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</si>
  <si>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</si>
  <si>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</si>
  <si>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</si>
  <si>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</si>
  <si>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</si>
  <si>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</si>
  <si>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</si>
  <si>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</si>
  <si>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</si>
  <si>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</si>
  <si>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</si>
  <si>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</si>
  <si>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</si>
  <si>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</si>
  <si>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</si>
  <si>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</si>
  <si>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</si>
  <si>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</si>
  <si>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</si>
  <si>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</si>
  <si>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</si>
  <si>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</si>
  <si>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</si>
  <si>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</si>
  <si>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64 tonn, men det legges til grunn at hele avsetningen tas</t>
    </r>
  </si>
  <si>
    <t>LANDET KVANTUM UKE 47</t>
  </si>
  <si>
    <t>LANDET KVANTUM T.O.M UKE 47</t>
  </si>
  <si>
    <t>LANDET KVANTUM T.O.M. UKE 47 2015</t>
  </si>
  <si>
    <r>
      <t xml:space="preserve">3 </t>
    </r>
    <r>
      <rPr>
        <sz val="9"/>
        <color theme="1"/>
        <rFont val="Calibri"/>
        <family val="2"/>
      </rPr>
      <t>Registrert rekreasjonsfiske utgjør 1157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</si>
  <si>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518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</si>
</sst>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E1" zoomScale="90" zoomScaleNormal="115" zoomScalePageLayoutView="90" workbookViewId="0">
      <selection activeCell="J197" sqref="J197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92" t="s">
        <v>85</v>
      </c>
      <c r="C2" s="393"/>
      <c r="D2" s="393"/>
      <c r="E2" s="393"/>
      <c r="F2" s="393"/>
      <c r="G2" s="393"/>
      <c r="H2" s="393"/>
      <c r="I2" s="393"/>
      <c r="J2" s="393"/>
      <c r="K2" s="394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5"/>
      <c r="C7" s="396"/>
      <c r="D7" s="396"/>
      <c r="E7" s="396"/>
      <c r="F7" s="396"/>
      <c r="G7" s="396"/>
      <c r="H7" s="396"/>
      <c r="I7" s="396"/>
      <c r="J7" s="396"/>
      <c r="K7" s="39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98" t="s">
        <v>2</v>
      </c>
      <c r="D9" s="399"/>
      <c r="E9" s="398" t="s">
        <v>20</v>
      </c>
      <c r="F9" s="399"/>
      <c r="G9" s="398" t="s">
        <v>21</v>
      </c>
      <c r="H9" s="399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104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0" t="s">
        <v>8</v>
      </c>
      <c r="C18" s="401"/>
      <c r="D18" s="401"/>
      <c r="E18" s="401"/>
      <c r="F18" s="401"/>
      <c r="G18" s="401"/>
      <c r="H18" s="401"/>
      <c r="I18" s="401"/>
      <c r="J18" s="401"/>
      <c r="K18" s="402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107</v>
      </c>
      <c r="G20" s="207" t="s">
        <v>108</v>
      </c>
      <c r="H20" s="207" t="s">
        <v>97</v>
      </c>
      <c r="I20" s="207" t="s">
        <v>74</v>
      </c>
      <c r="J20" s="208" t="s">
        <v>109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134651</v>
      </c>
      <c r="F21" s="361">
        <f>F23+F22</f>
        <v>3714.0877</v>
      </c>
      <c r="G21" s="361">
        <f>G22+G23</f>
        <v>113633.45240000001</v>
      </c>
      <c r="H21" s="361"/>
      <c r="I21" s="361">
        <f>I23+I22</f>
        <v>21017.547599999994</v>
      </c>
      <c r="J21" s="383">
        <f>J23+J22</f>
        <v>104908.04609999999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v>133901</v>
      </c>
      <c r="F22" s="363">
        <v>3698.4996999999998</v>
      </c>
      <c r="G22" s="363">
        <v>112574.33530000001</v>
      </c>
      <c r="H22" s="363"/>
      <c r="I22" s="363">
        <f>E22-G22</f>
        <v>21326.664699999994</v>
      </c>
      <c r="J22" s="384">
        <v>103672.9325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>
        <v>15.587999999999999</v>
      </c>
      <c r="G23" s="365">
        <v>1059.1170999999999</v>
      </c>
      <c r="H23" s="365"/>
      <c r="I23" s="365">
        <f>E23-G23</f>
        <v>-309.11709999999994</v>
      </c>
      <c r="J23" s="385">
        <v>1235.1135999999999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262890</v>
      </c>
      <c r="F24" s="361">
        <f>F32+F31+F25</f>
        <v>4002.2438000000002</v>
      </c>
      <c r="G24" s="361">
        <f>G25+G31+G32</f>
        <v>249206.72085000001</v>
      </c>
      <c r="H24" s="361"/>
      <c r="I24" s="361">
        <f>I25+I31+I32</f>
        <v>13683.279149999995</v>
      </c>
      <c r="J24" s="383">
        <f>J25+J31+J32</f>
        <v>266991.90914999996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202583</v>
      </c>
      <c r="F25" s="367">
        <f>F26+F27+F28+F29</f>
        <v>2382.6824999999999</v>
      </c>
      <c r="G25" s="367">
        <f>G26+G27+G28+G29</f>
        <v>195453.94115000003</v>
      </c>
      <c r="H25" s="367"/>
      <c r="I25" s="367">
        <f>I26+I27+I28+I29+I30</f>
        <v>7129.058849999994</v>
      </c>
      <c r="J25" s="386">
        <f>J26+J27+J28+J29+J30</f>
        <v>211719.08964999998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v>46984</v>
      </c>
      <c r="F26" s="369">
        <v>477.86259999999999</v>
      </c>
      <c r="G26" s="369">
        <v>50098.668100000003</v>
      </c>
      <c r="H26" s="369">
        <v>3026</v>
      </c>
      <c r="I26" s="369">
        <f>E26-G26+H26</f>
        <v>-88.668100000002596</v>
      </c>
      <c r="J26" s="387">
        <v>64077.710400000004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v>49961</v>
      </c>
      <c r="F27" s="369">
        <v>497.41629999999998</v>
      </c>
      <c r="G27" s="369">
        <v>52416.692600000002</v>
      </c>
      <c r="H27" s="369">
        <v>3478</v>
      </c>
      <c r="I27" s="369">
        <f>E27-G27+H27</f>
        <v>1022.3073999999979</v>
      </c>
      <c r="J27" s="387">
        <v>56589.383300000001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v>55579</v>
      </c>
      <c r="F28" s="369">
        <v>1250.7174</v>
      </c>
      <c r="G28" s="369">
        <v>55212.135849999999</v>
      </c>
      <c r="H28" s="369">
        <v>5325</v>
      </c>
      <c r="I28" s="369">
        <f>E28-G28+H28</f>
        <v>5691.8641500000012</v>
      </c>
      <c r="J28" s="387">
        <v>53400.753049999999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v>34747</v>
      </c>
      <c r="F29" s="369">
        <v>156.68620000000001</v>
      </c>
      <c r="G29" s="369">
        <v>37726.444600000003</v>
      </c>
      <c r="H29" s="369">
        <v>2527</v>
      </c>
      <c r="I29" s="369">
        <f>E29-G29+H29</f>
        <v>-452.44460000000254</v>
      </c>
      <c r="J29" s="387">
        <v>37651.242899999997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2157</v>
      </c>
      <c r="G30" s="369">
        <f>H26+H27+H28+H29</f>
        <v>14356</v>
      </c>
      <c r="H30" s="369"/>
      <c r="I30" s="369">
        <f>E30-G30</f>
        <v>956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v>34434</v>
      </c>
      <c r="F31" s="367">
        <v>1479.0696</v>
      </c>
      <c r="G31" s="367">
        <v>26123.841799999998</v>
      </c>
      <c r="H31" s="367"/>
      <c r="I31" s="367">
        <f>E31-G31</f>
        <v>8310.1582000000017</v>
      </c>
      <c r="J31" s="386">
        <v>29223.936099999999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25873</v>
      </c>
      <c r="F32" s="367">
        <f>F33</f>
        <v>140.49170000000001</v>
      </c>
      <c r="G32" s="367">
        <f>G33</f>
        <v>27628.937900000001</v>
      </c>
      <c r="H32" s="367"/>
      <c r="I32" s="367">
        <f>I33+I34</f>
        <v>-1755.9379000000008</v>
      </c>
      <c r="J32" s="386">
        <f>J33</f>
        <v>26048.883399999999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v>23773</v>
      </c>
      <c r="F33" s="369">
        <f>162.4917-F37</f>
        <v>140.49170000000001</v>
      </c>
      <c r="G33" s="369">
        <f>30148.9379-G37</f>
        <v>27628.937900000001</v>
      </c>
      <c r="H33" s="369">
        <v>1496</v>
      </c>
      <c r="I33" s="369">
        <f>E33-G33+H33</f>
        <v>-2359.9379000000008</v>
      </c>
      <c r="J33" s="387">
        <v>26048.883399999999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163</v>
      </c>
      <c r="G34" s="371">
        <f>H33</f>
        <v>1496</v>
      </c>
      <c r="H34" s="371"/>
      <c r="I34" s="371">
        <f t="shared" ref="I34:I39" si="0">E34-G34</f>
        <v>604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3294.3890500000002</v>
      </c>
      <c r="H35" s="373"/>
      <c r="I35" s="373">
        <f t="shared" si="0"/>
        <v>705.61094999999978</v>
      </c>
      <c r="J35" s="389">
        <v>2900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>
        <v>0</v>
      </c>
      <c r="G36" s="373">
        <v>400</v>
      </c>
      <c r="H36" s="373"/>
      <c r="I36" s="373">
        <f t="shared" si="0"/>
        <v>307</v>
      </c>
      <c r="J36" s="389">
        <v>321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22</v>
      </c>
      <c r="G37" s="373">
        <v>2520</v>
      </c>
      <c r="H37" s="373"/>
      <c r="I37" s="373">
        <f t="shared" si="0"/>
        <v>480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10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>
        <v>8</v>
      </c>
      <c r="G39" s="373">
        <v>853</v>
      </c>
      <c r="H39" s="373"/>
      <c r="I39" s="373">
        <f t="shared" si="0"/>
        <v>-853</v>
      </c>
      <c r="J39" s="389">
        <v>124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412248</v>
      </c>
      <c r="F40" s="210">
        <f>F21+F24+F35+F36+F37+F38+F39</f>
        <v>7756.3315000000002</v>
      </c>
      <c r="G40" s="210">
        <f>G21+G24+G35+G36+G37+G38+G39</f>
        <v>376907.56229999999</v>
      </c>
      <c r="H40" s="210">
        <f>H26+H27+H28+H29+H33</f>
        <v>15852</v>
      </c>
      <c r="I40" s="210">
        <f>I21+I24+I35+I36+I37+I38+I39</f>
        <v>35340.437699999995</v>
      </c>
      <c r="J40" s="222">
        <f>J21+J24+J35+J36+J37+J38+J39</f>
        <v>382244.95524999994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110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5" t="s">
        <v>1</v>
      </c>
      <c r="C47" s="396"/>
      <c r="D47" s="396"/>
      <c r="E47" s="396"/>
      <c r="F47" s="396"/>
      <c r="G47" s="396"/>
      <c r="H47" s="396"/>
      <c r="I47" s="396"/>
      <c r="J47" s="396"/>
      <c r="K47" s="39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415" t="s">
        <v>2</v>
      </c>
      <c r="D49" s="416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0" t="s">
        <v>8</v>
      </c>
      <c r="C55" s="401"/>
      <c r="D55" s="401"/>
      <c r="E55" s="401"/>
      <c r="F55" s="401"/>
      <c r="G55" s="401"/>
      <c r="H55" s="401"/>
      <c r="I55" s="401"/>
      <c r="J55" s="401"/>
      <c r="K55" s="402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47</v>
      </c>
      <c r="F56" s="207" t="str">
        <f>G20</f>
        <v>LANDET KVANTUM T.O.M UKE 47</v>
      </c>
      <c r="G56" s="207" t="str">
        <f>I20</f>
        <v>RESTKVOTER</v>
      </c>
      <c r="H56" s="208" t="str">
        <f>J20</f>
        <v>LANDET KVANTUM T.O.M. UKE 47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07"/>
      <c r="E57" s="353">
        <v>99.910399999999996</v>
      </c>
      <c r="F57" s="353">
        <v>1832.954</v>
      </c>
      <c r="G57" s="412"/>
      <c r="H57" s="355">
        <v>1864.779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08"/>
      <c r="E58" s="353">
        <v>76.906899999999993</v>
      </c>
      <c r="F58" s="353">
        <v>1491.4661000000001</v>
      </c>
      <c r="G58" s="413"/>
      <c r="H58" s="355">
        <v>1300.9405999999999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09"/>
      <c r="E59" s="354">
        <v>3.5291999999999999</v>
      </c>
      <c r="F59" s="354">
        <v>129.33199999999999</v>
      </c>
      <c r="G59" s="414"/>
      <c r="H59" s="356">
        <v>107.8553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37.024100000000004</v>
      </c>
      <c r="F60" s="250">
        <f>F61+F62+F63</f>
        <v>6828.9973</v>
      </c>
      <c r="G60" s="250">
        <f>D60-F60</f>
        <v>-228.9973</v>
      </c>
      <c r="H60" s="257">
        <f>H61+H62+H63</f>
        <v>5904.6347999999998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2.8449</v>
      </c>
      <c r="F61" s="246">
        <v>2738.4553999999998</v>
      </c>
      <c r="G61" s="246"/>
      <c r="H61" s="248">
        <v>2352.1704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13.5763</v>
      </c>
      <c r="F62" s="246">
        <v>2741.8029999999999</v>
      </c>
      <c r="G62" s="246"/>
      <c r="H62" s="248">
        <v>2443.3317999999999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20.602900000000002</v>
      </c>
      <c r="F63" s="256">
        <v>1348.7389000000001</v>
      </c>
      <c r="G63" s="256"/>
      <c r="H63" s="352">
        <v>1109.1325999999999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15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>
        <v>2</v>
      </c>
      <c r="F65" s="261">
        <v>500</v>
      </c>
      <c r="G65" s="261"/>
      <c r="H65" s="331">
        <v>238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219.3706</v>
      </c>
      <c r="F66" s="340">
        <f>F57+F58+F59+F60+F64+F65</f>
        <v>10802.2003</v>
      </c>
      <c r="G66" s="214">
        <f>D66-F66</f>
        <v>402.79969999999958</v>
      </c>
      <c r="H66" s="222">
        <f>H57+H58+H59+H60+H64+H65</f>
        <v>9431.2096999999994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0"/>
      <c r="D67" s="410"/>
      <c r="E67" s="410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5" t="s">
        <v>1</v>
      </c>
      <c r="C72" s="396"/>
      <c r="D72" s="396"/>
      <c r="E72" s="396"/>
      <c r="F72" s="396"/>
      <c r="G72" s="396"/>
      <c r="H72" s="396"/>
      <c r="I72" s="396"/>
      <c r="J72" s="396"/>
      <c r="K72" s="39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98" t="s">
        <v>2</v>
      </c>
      <c r="D74" s="399"/>
      <c r="E74" s="398" t="s">
        <v>20</v>
      </c>
      <c r="F74" s="403"/>
      <c r="G74" s="398" t="s">
        <v>21</v>
      </c>
      <c r="H74" s="399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105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1" t="s">
        <v>87</v>
      </c>
      <c r="D80" s="411"/>
      <c r="E80" s="411"/>
      <c r="F80" s="411"/>
      <c r="G80" s="411"/>
      <c r="H80" s="411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1"/>
      <c r="D81" s="411"/>
      <c r="E81" s="411"/>
      <c r="F81" s="411"/>
      <c r="G81" s="411"/>
      <c r="H81" s="411"/>
      <c r="I81" s="283"/>
      <c r="J81" s="283"/>
      <c r="K81" s="280"/>
      <c r="L81" s="283"/>
      <c r="M81" s="124"/>
    </row>
    <row r="82" spans="1:13" ht="14.1" customHeight="1" x14ac:dyDescent="0.25">
      <c r="B82" s="404" t="s">
        <v>8</v>
      </c>
      <c r="C82" s="405"/>
      <c r="D82" s="405"/>
      <c r="E82" s="405"/>
      <c r="F82" s="405"/>
      <c r="G82" s="405"/>
      <c r="H82" s="405"/>
      <c r="I82" s="405"/>
      <c r="J82" s="405"/>
      <c r="K82" s="406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47</v>
      </c>
      <c r="G84" s="207" t="str">
        <f>G20</f>
        <v>LANDET KVANTUM T.O.M UKE 47</v>
      </c>
      <c r="H84" s="207" t="str">
        <f>I20</f>
        <v>RESTKVOTER</v>
      </c>
      <c r="I84" s="208" t="str">
        <f>J20</f>
        <v>LANDET KVANTUM T.O.M. UKE 47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51550</v>
      </c>
      <c r="F85" s="361">
        <f>F87+F86</f>
        <v>284.06740000000002</v>
      </c>
      <c r="G85" s="361">
        <f>G86+G87</f>
        <v>42058.8295</v>
      </c>
      <c r="H85" s="361">
        <f>H86+H87</f>
        <v>9491.1704999999984</v>
      </c>
      <c r="I85" s="383">
        <f>I86+I87</f>
        <v>33645.523800000003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v>50800</v>
      </c>
      <c r="F86" s="363">
        <v>280.5086</v>
      </c>
      <c r="G86" s="363">
        <v>41761.192300000002</v>
      </c>
      <c r="H86" s="363">
        <f>E86-G86</f>
        <v>9038.8076999999976</v>
      </c>
      <c r="I86" s="384">
        <v>32943.894500000002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>
        <v>3.5588000000000002</v>
      </c>
      <c r="G87" s="365">
        <v>297.63720000000001</v>
      </c>
      <c r="H87" s="365">
        <f>E87-G87</f>
        <v>452.36279999999999</v>
      </c>
      <c r="I87" s="385">
        <v>701.62929999999994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80660</v>
      </c>
      <c r="F88" s="379">
        <f t="shared" si="1"/>
        <v>1463.9333000000001</v>
      </c>
      <c r="G88" s="379">
        <f t="shared" si="1"/>
        <v>58252.939400000003</v>
      </c>
      <c r="H88" s="379">
        <f>H89+H95+H96</f>
        <v>22407.060599999997</v>
      </c>
      <c r="I88" s="390">
        <f t="shared" si="1"/>
        <v>52336.826099999998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59868</v>
      </c>
      <c r="F89" s="367">
        <f>F90+F91+F92+F93+F94</f>
        <v>775.54549999999995</v>
      </c>
      <c r="G89" s="367">
        <f>G90+G91+G92+G93+G94</f>
        <v>44054.780700000003</v>
      </c>
      <c r="H89" s="367">
        <f>H90+H91+H92+H93+H94</f>
        <v>15813.219299999999</v>
      </c>
      <c r="I89" s="386">
        <f>I90+I91+I92+I93</f>
        <v>38725.419200000004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v>15631</v>
      </c>
      <c r="F90" s="369">
        <v>262.52969999999999</v>
      </c>
      <c r="G90" s="369">
        <v>7777.5865000000003</v>
      </c>
      <c r="H90" s="369">
        <f t="shared" ref="H90:H99" si="2">E90-G90</f>
        <v>7853.4134999999997</v>
      </c>
      <c r="I90" s="387">
        <v>9261.8528999999999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v>12985</v>
      </c>
      <c r="F91" s="369">
        <v>220.38489999999999</v>
      </c>
      <c r="G91" s="369">
        <v>11475.209000000001</v>
      </c>
      <c r="H91" s="369">
        <f t="shared" si="2"/>
        <v>1509.7909999999993</v>
      </c>
      <c r="I91" s="387">
        <v>11652.953100000001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v>16353</v>
      </c>
      <c r="F92" s="369">
        <v>215.42760000000001</v>
      </c>
      <c r="G92" s="369">
        <v>13304.3778</v>
      </c>
      <c r="H92" s="369">
        <f t="shared" si="2"/>
        <v>3048.6221999999998</v>
      </c>
      <c r="I92" s="387">
        <v>11066.2058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v>8899</v>
      </c>
      <c r="F93" s="369">
        <v>77.203299999999999</v>
      </c>
      <c r="G93" s="369">
        <v>11497.607400000001</v>
      </c>
      <c r="H93" s="369">
        <f t="shared" si="2"/>
        <v>-2598.6074000000008</v>
      </c>
      <c r="I93" s="387">
        <v>6744.4074000000001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v>14156</v>
      </c>
      <c r="F95" s="367">
        <v>595.3365</v>
      </c>
      <c r="G95" s="367">
        <v>11426.1445</v>
      </c>
      <c r="H95" s="367">
        <f t="shared" si="2"/>
        <v>2729.8554999999997</v>
      </c>
      <c r="I95" s="386">
        <v>9916.1473000000005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v>6636</v>
      </c>
      <c r="F96" s="381">
        <v>93.051299999999998</v>
      </c>
      <c r="G96" s="381">
        <v>2772.0142000000001</v>
      </c>
      <c r="H96" s="381">
        <f t="shared" si="2"/>
        <v>3863.9857999999999</v>
      </c>
      <c r="I96" s="391">
        <v>3695.2595999999999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>
        <v>0</v>
      </c>
      <c r="G97" s="373">
        <v>26</v>
      </c>
      <c r="H97" s="373">
        <f t="shared" si="2"/>
        <v>347</v>
      </c>
      <c r="I97" s="389">
        <v>39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>
        <v>1</v>
      </c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>
        <v>2</v>
      </c>
      <c r="G99" s="373">
        <v>199</v>
      </c>
      <c r="H99" s="373">
        <f t="shared" si="2"/>
        <v>-199</v>
      </c>
      <c r="I99" s="389">
        <v>-132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1751.0007000000001</v>
      </c>
      <c r="G100" s="237">
        <f>G85+G88+G97+G98+G99</f>
        <v>100836.7689</v>
      </c>
      <c r="H100" s="237">
        <f>H85+H88+H97+H98+H99</f>
        <v>32046.231099999997</v>
      </c>
      <c r="I100" s="211">
        <f>I85+I88+I97+I98+I99</f>
        <v>86189.349900000001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106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95" t="s">
        <v>1</v>
      </c>
      <c r="C107" s="396"/>
      <c r="D107" s="396"/>
      <c r="E107" s="396"/>
      <c r="F107" s="396"/>
      <c r="G107" s="396"/>
      <c r="H107" s="396"/>
      <c r="I107" s="396"/>
      <c r="J107" s="396"/>
      <c r="K107" s="39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98" t="s">
        <v>2</v>
      </c>
      <c r="D109" s="399"/>
      <c r="E109" s="398" t="s">
        <v>20</v>
      </c>
      <c r="F109" s="399"/>
      <c r="G109" s="398" t="s">
        <v>21</v>
      </c>
      <c r="H109" s="399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0" t="s">
        <v>8</v>
      </c>
      <c r="C116" s="401"/>
      <c r="D116" s="401"/>
      <c r="E116" s="401"/>
      <c r="F116" s="401"/>
      <c r="G116" s="401"/>
      <c r="H116" s="401"/>
      <c r="I116" s="401"/>
      <c r="J116" s="401"/>
      <c r="K116" s="402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47</v>
      </c>
      <c r="F118" s="207" t="str">
        <f>G20</f>
        <v>LANDET KVANTUM T.O.M UKE 47</v>
      </c>
      <c r="G118" s="207" t="str">
        <f>I20</f>
        <v>RESTKVOTER</v>
      </c>
      <c r="H118" s="208" t="str">
        <f>J20</f>
        <v>LANDET KVANTUM T.O.M. UKE 47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1015</v>
      </c>
      <c r="F119" s="250">
        <f>F120+F121+F122</f>
        <v>38683</v>
      </c>
      <c r="G119" s="250">
        <f>G120+G121+G122</f>
        <v>6217</v>
      </c>
      <c r="H119" s="257">
        <f>H120+H121+H122</f>
        <v>38055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578</v>
      </c>
      <c r="F120" s="254">
        <v>33322</v>
      </c>
      <c r="G120" s="254">
        <f>D120-F120</f>
        <v>2598</v>
      </c>
      <c r="H120" s="258">
        <v>32456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>
        <v>437</v>
      </c>
      <c r="F121" s="254">
        <v>5361</v>
      </c>
      <c r="G121" s="254">
        <f>D121-F121</f>
        <v>3119</v>
      </c>
      <c r="H121" s="258">
        <v>5599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3</v>
      </c>
      <c r="F123" s="332">
        <v>28447</v>
      </c>
      <c r="G123" s="332">
        <f>D123-F123</f>
        <v>1890</v>
      </c>
      <c r="H123" s="336">
        <v>29611.052500000002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790.91729999999995</v>
      </c>
      <c r="F124" s="247">
        <f>F133+F130+F125</f>
        <v>46292.1679</v>
      </c>
      <c r="G124" s="247">
        <f>D124-F124</f>
        <v>-179.16790000000037</v>
      </c>
      <c r="H124" s="249">
        <f>H125+H130+H133</f>
        <v>43540.983500000002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734</v>
      </c>
      <c r="F125" s="333">
        <f>F126+F127+F129+F128</f>
        <v>35739</v>
      </c>
      <c r="G125" s="333">
        <f>G126+G127+G128+G129</f>
        <v>-1154</v>
      </c>
      <c r="H125" s="337">
        <f>H126+H127+H128+H129</f>
        <v>32246.9208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215</v>
      </c>
      <c r="F126" s="246">
        <v>7447</v>
      </c>
      <c r="G126" s="246">
        <f t="shared" ref="G126:G129" si="4">D126-F126</f>
        <v>2341</v>
      </c>
      <c r="H126" s="248">
        <v>5820.8963000000003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107</v>
      </c>
      <c r="F127" s="246">
        <v>8728</v>
      </c>
      <c r="G127" s="246">
        <f t="shared" si="4"/>
        <v>264</v>
      </c>
      <c r="H127" s="248">
        <v>8503.9168000000009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208</v>
      </c>
      <c r="F128" s="246">
        <v>11032</v>
      </c>
      <c r="G128" s="246">
        <f t="shared" si="4"/>
        <v>-2075</v>
      </c>
      <c r="H128" s="248">
        <v>9918.8253999999997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204</v>
      </c>
      <c r="F129" s="246">
        <v>8532</v>
      </c>
      <c r="G129" s="246">
        <f t="shared" si="4"/>
        <v>-1684</v>
      </c>
      <c r="H129" s="248">
        <v>8003.2822999999999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>
        <v>0</v>
      </c>
      <c r="F130" s="251">
        <v>3910</v>
      </c>
      <c r="G130" s="251">
        <f>D130-F130</f>
        <v>1162</v>
      </c>
      <c r="H130" s="260">
        <f>H131</f>
        <v>5372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0</v>
      </c>
      <c r="F131" s="334">
        <v>3909</v>
      </c>
      <c r="G131" s="334"/>
      <c r="H131" s="338">
        <v>5372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56.917299999999997</v>
      </c>
      <c r="F133" s="287">
        <v>6643.1679000000004</v>
      </c>
      <c r="G133" s="287">
        <f>D133-F133</f>
        <v>-187.16790000000037</v>
      </c>
      <c r="H133" s="298">
        <v>5922.0627000000004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>
        <v>0</v>
      </c>
      <c r="F134" s="335">
        <v>104</v>
      </c>
      <c r="G134" s="335">
        <f>D134-F134</f>
        <v>146</v>
      </c>
      <c r="H134" s="339">
        <v>7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7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>
        <v>0</v>
      </c>
      <c r="F136" s="247">
        <v>170.227</v>
      </c>
      <c r="G136" s="247">
        <f>D136-F136</f>
        <v>179.773</v>
      </c>
      <c r="H136" s="249">
        <v>294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>
        <v>6</v>
      </c>
      <c r="F137" s="261">
        <v>228</v>
      </c>
      <c r="G137" s="261">
        <f>D137-F137</f>
        <v>-228</v>
      </c>
      <c r="H137" s="331">
        <v>81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1821.9173000000001</v>
      </c>
      <c r="F138" s="214">
        <f>F119+F123+F124+F134+F135+F136+F137</f>
        <v>115924.3949</v>
      </c>
      <c r="G138" s="214">
        <f>G119+G123+G124+G134+G135+G136+G137</f>
        <v>8025.6050999999989</v>
      </c>
      <c r="H138" s="222">
        <f>H119+H123+H124+H134+H135+H136+H137</f>
        <v>113589.03600000001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111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415" t="s">
        <v>2</v>
      </c>
      <c r="D147" s="416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47</v>
      </c>
      <c r="F156" s="72" t="str">
        <f>G20</f>
        <v>LANDET KVANTUM T.O.M UKE 47</v>
      </c>
      <c r="G156" s="72" t="str">
        <f>I20</f>
        <v>RESTKVOTER</v>
      </c>
      <c r="H156" s="95" t="str">
        <f>J20</f>
        <v>LANDET KVANTUM T.O.M. UKE 47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12</v>
      </c>
      <c r="F157" s="196">
        <v>17751</v>
      </c>
      <c r="G157" s="196">
        <f>D157-F157</f>
        <v>-264</v>
      </c>
      <c r="H157" s="234">
        <v>18899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20</v>
      </c>
      <c r="G158" s="196">
        <f>D158-F158</f>
        <v>80</v>
      </c>
      <c r="H158" s="234">
        <v>8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12</v>
      </c>
      <c r="F160" s="198">
        <f>SUM(F157:F159)</f>
        <v>17771</v>
      </c>
      <c r="G160" s="198">
        <f>D160-F160</f>
        <v>-171</v>
      </c>
      <c r="H160" s="221">
        <f>SUM(H157:H159)</f>
        <v>18907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420" t="s">
        <v>1</v>
      </c>
      <c r="C163" s="421"/>
      <c r="D163" s="421"/>
      <c r="E163" s="421"/>
      <c r="F163" s="421"/>
      <c r="G163" s="421"/>
      <c r="H163" s="421"/>
      <c r="I163" s="421"/>
      <c r="J163" s="421"/>
      <c r="K163" s="422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415" t="s">
        <v>2</v>
      </c>
      <c r="D165" s="416"/>
      <c r="E165" s="415" t="s">
        <v>58</v>
      </c>
      <c r="F165" s="416"/>
      <c r="G165" s="415" t="s">
        <v>59</v>
      </c>
      <c r="H165" s="416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417" t="s">
        <v>8</v>
      </c>
      <c r="C174" s="418"/>
      <c r="D174" s="418"/>
      <c r="E174" s="418"/>
      <c r="F174" s="418"/>
      <c r="G174" s="418"/>
      <c r="H174" s="418"/>
      <c r="I174" s="418"/>
      <c r="J174" s="418"/>
      <c r="K174" s="419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47</v>
      </c>
      <c r="F176" s="72" t="str">
        <f>G20</f>
        <v>LANDET KVANTUM T.O.M UKE 47</v>
      </c>
      <c r="G176" s="72" t="str">
        <f>I20</f>
        <v>RESTKVOTER</v>
      </c>
      <c r="H176" s="95" t="str">
        <f>J20</f>
        <v>LANDET KVANTUM T.O.M. UKE 47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307</v>
      </c>
      <c r="F177" s="344">
        <f>F178+F179+F180+F181</f>
        <v>24097</v>
      </c>
      <c r="G177" s="344">
        <f>G178+G179+G180+G181</f>
        <v>-4075</v>
      </c>
      <c r="H177" s="349">
        <f>H178+H179+H180+H181</f>
        <v>26301.8416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/>
      <c r="F178" s="342">
        <v>14909</v>
      </c>
      <c r="G178" s="342">
        <f t="shared" ref="G178:G183" si="5">D178-F178</f>
        <v>-3943</v>
      </c>
      <c r="H178" s="347">
        <v>15360.7925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>
        <v>124</v>
      </c>
      <c r="F179" s="342">
        <v>1871</v>
      </c>
      <c r="G179" s="342">
        <f t="shared" si="5"/>
        <v>983</v>
      </c>
      <c r="H179" s="347">
        <v>2943.1500999999998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11</v>
      </c>
      <c r="F180" s="342">
        <v>2734</v>
      </c>
      <c r="G180" s="342">
        <f t="shared" si="5"/>
        <v>-1308</v>
      </c>
      <c r="H180" s="347">
        <v>3916.5691999999999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172</v>
      </c>
      <c r="F181" s="342">
        <v>4583</v>
      </c>
      <c r="G181" s="342">
        <f t="shared" si="5"/>
        <v>193</v>
      </c>
      <c r="H181" s="347">
        <v>4081.3298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>
        <v>3</v>
      </c>
      <c r="F182" s="343">
        <v>2323</v>
      </c>
      <c r="G182" s="343">
        <f t="shared" si="5"/>
        <v>3177</v>
      </c>
      <c r="H182" s="348">
        <v>4198.3371999999999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36</v>
      </c>
      <c r="F183" s="344">
        <v>3935</v>
      </c>
      <c r="G183" s="344">
        <f t="shared" si="5"/>
        <v>4065</v>
      </c>
      <c r="H183" s="349">
        <v>4774.7275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/>
      <c r="F184" s="342">
        <v>1122</v>
      </c>
      <c r="G184" s="342"/>
      <c r="H184" s="347">
        <v>2199.5127000000002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36</v>
      </c>
      <c r="F185" s="345">
        <f>F183-F184</f>
        <v>2813</v>
      </c>
      <c r="G185" s="345"/>
      <c r="H185" s="350">
        <f>H183-H184</f>
        <v>2575.2147999999997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0</v>
      </c>
      <c r="F186" s="346">
        <v>1.4419999999999999</v>
      </c>
      <c r="G186" s="346">
        <f>D186-F186</f>
        <v>8.5579999999999998</v>
      </c>
      <c r="H186" s="351">
        <v>3.9493999999999998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/>
      <c r="F187" s="343">
        <v>115</v>
      </c>
      <c r="G187" s="343">
        <f>D187-F187</f>
        <v>-115</v>
      </c>
      <c r="H187" s="348">
        <v>93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346</v>
      </c>
      <c r="F188" s="214">
        <f>F177+F182+F183+F186+F187</f>
        <v>30471.441999999999</v>
      </c>
      <c r="G188" s="214">
        <f>G177+G182+G183+G186+G187</f>
        <v>3060.558</v>
      </c>
      <c r="H188" s="211">
        <f>H177+H182+H183+H186+H187</f>
        <v>35371.8557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420" t="s">
        <v>1</v>
      </c>
      <c r="C193" s="421"/>
      <c r="D193" s="421"/>
      <c r="E193" s="421"/>
      <c r="F193" s="421"/>
      <c r="G193" s="421"/>
      <c r="H193" s="421"/>
      <c r="I193" s="421"/>
      <c r="J193" s="421"/>
      <c r="K193" s="422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415" t="s">
        <v>2</v>
      </c>
      <c r="D195" s="416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417" t="s">
        <v>8</v>
      </c>
      <c r="C203" s="418"/>
      <c r="D203" s="418"/>
      <c r="E203" s="418"/>
      <c r="F203" s="418"/>
      <c r="G203" s="418"/>
      <c r="H203" s="418"/>
      <c r="I203" s="418"/>
      <c r="J203" s="418"/>
      <c r="K203" s="419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47</v>
      </c>
      <c r="F205" s="72" t="str">
        <f>G20</f>
        <v>LANDET KVANTUM T.O.M UKE 47</v>
      </c>
      <c r="G205" s="72" t="str">
        <f>I20</f>
        <v>RESTKVOTER</v>
      </c>
      <c r="H205" s="95" t="str">
        <f>J20</f>
        <v>LANDET KVANTUM T.O.M. UKE 47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12</v>
      </c>
      <c r="F206" s="196">
        <v>1238</v>
      </c>
      <c r="G206" s="196"/>
      <c r="H206" s="234">
        <v>1335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8</v>
      </c>
      <c r="F207" s="196">
        <v>3994</v>
      </c>
      <c r="G207" s="196"/>
      <c r="H207" s="234">
        <v>3611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>
        <v>0</v>
      </c>
      <c r="G208" s="197"/>
      <c r="H208" s="235">
        <v>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66</v>
      </c>
      <c r="G209" s="197"/>
      <c r="H209" s="235">
        <v>37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20</v>
      </c>
      <c r="F210" s="198">
        <f>SUM(F206:F209)</f>
        <v>5298</v>
      </c>
      <c r="G210" s="198">
        <f>D210-F210</f>
        <v>727</v>
      </c>
      <c r="H210" s="221">
        <f>H206+H207+H208+H209</f>
        <v>4990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47
&amp;"-,Normal"&amp;11(iht. motatte landings- og sluttsedler fra fiskesalgslagene; alle tallstørrelser i hele tonn)&amp;R29.11.2016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UKE_47_2016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2016-11-08T10:08:54Z</cp:lastPrinted>
  <dcterms:created xsi:type="dcterms:W3CDTF">2011-07-06T12:13:20Z</dcterms:created>
  <dcterms:modified xsi:type="dcterms:W3CDTF">2016-11-29T11:09:59Z</dcterms:modified>
</cp:coreProperties>
</file>