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rumjo\Ukestatistikk\2015\"/>
    </mc:Choice>
  </mc:AlternateContent>
  <bookViews>
    <workbookView xWindow="0" yWindow="0" windowWidth="28800" windowHeight="13020" tabRatio="413"/>
  </bookViews>
  <sheets>
    <sheet name="UKE_47_2015" sheetId="1" r:id="rId1"/>
  </sheets>
  <definedNames>
    <definedName name="_xlnm.Print_Area" localSheetId="0">UKE_47_2015!$A$1:$L$217</definedName>
    <definedName name="Z_14D440E4_F18A_4F78_9989_38C1B133222D_.wvu.Cols" localSheetId="0" hidden="1">UKE_47_2015!#REF!</definedName>
    <definedName name="Z_14D440E4_F18A_4F78_9989_38C1B133222D_.wvu.PrintArea" localSheetId="0" hidden="1">UKE_47_2015!$B$1:$L$217</definedName>
    <definedName name="Z_14D440E4_F18A_4F78_9989_38C1B133222D_.wvu.Rows" localSheetId="0" hidden="1">UKE_47_2015!$329:$1048576,UKE_47_2015!$218:$328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92" i="1" l="1"/>
  <c r="F33" i="1"/>
  <c r="E87" i="1"/>
  <c r="D104" i="1" l="1"/>
  <c r="E92" i="1" l="1"/>
  <c r="E91" i="1" s="1"/>
  <c r="F91" i="1"/>
  <c r="G160" i="1" l="1"/>
  <c r="E25" i="1"/>
  <c r="E32" i="1"/>
  <c r="E24" i="1" l="1"/>
  <c r="F30" i="1"/>
  <c r="G98" i="1" l="1"/>
  <c r="F32" i="1"/>
  <c r="F34" i="1" l="1"/>
  <c r="F134" i="1" l="1"/>
  <c r="I32" i="1" l="1"/>
  <c r="H134" i="1" l="1"/>
  <c r="G102" i="1" l="1"/>
  <c r="G42" i="1" l="1"/>
  <c r="E134" i="1"/>
  <c r="E21" i="1" l="1"/>
  <c r="E42" i="1" s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7" i="1"/>
  <c r="G96" i="1"/>
  <c r="G95" i="1"/>
  <c r="G94" i="1"/>
  <c r="G93" i="1"/>
  <c r="H92" i="1"/>
  <c r="H91" i="1" s="1"/>
  <c r="D91" i="1"/>
  <c r="G90" i="1"/>
  <c r="G89" i="1"/>
  <c r="H88" i="1"/>
  <c r="F88" i="1"/>
  <c r="F104" i="1" s="1"/>
  <c r="E88" i="1"/>
  <c r="E104" i="1" s="1"/>
  <c r="D88" i="1"/>
  <c r="H87" i="1"/>
  <c r="G87" i="1"/>
  <c r="F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5" i="1"/>
  <c r="F24" i="1" s="1"/>
  <c r="D25" i="1"/>
  <c r="H23" i="1"/>
  <c r="H22" i="1"/>
  <c r="I21" i="1"/>
  <c r="F21" i="1"/>
  <c r="D21" i="1"/>
  <c r="H14" i="1"/>
  <c r="F14" i="1"/>
  <c r="D14" i="1"/>
  <c r="D24" i="1" l="1"/>
  <c r="D42" i="1" s="1"/>
  <c r="H104" i="1"/>
  <c r="F42" i="1"/>
  <c r="G123" i="1"/>
  <c r="I24" i="1"/>
  <c r="I42" i="1" s="1"/>
  <c r="G92" i="1"/>
  <c r="G91" i="1" s="1"/>
  <c r="G88" i="1"/>
  <c r="H21" i="1"/>
  <c r="H32" i="1"/>
  <c r="H25" i="1"/>
  <c r="G129" i="1"/>
  <c r="F128" i="1"/>
  <c r="G128" i="1" s="1"/>
  <c r="H142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<sst xmlns="http://schemas.openxmlformats.org/spreadsheetml/2006/main" count="233" uniqueCount="116">
  <si>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</si>
  <si>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</si>
  <si>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</si>
  <si>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</si>
  <si>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</si>
  <si>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</si>
  <si>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</si>
  <si>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</si>
  <si>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</si>
  <si>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</si>
  <si>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</si>
  <si>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</si>
  <si>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</si>
  <si>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</si>
  <si>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</si>
  <si>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</si>
  <si>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</si>
  <si>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</si>
  <si>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</si>
  <si>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</si>
  <si>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</si>
  <si>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</si>
  <si>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</si>
  <si>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</si>
  <si>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</si>
  <si>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</si>
  <si>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</si>
  <si>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</si>
  <si>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</si>
  <si>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</si>
  <si>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</si>
  <si>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</si>
  <si>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</si>
  <si>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</si>
  <si>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</si>
  <si>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</si>
  <si>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</si>
  <si>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</si>
  <si>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</si>
  <si>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</si>
  <si>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</si>
  <si>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</si>
  <si>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</si>
  <si>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</si>
  <si>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</si>
  <si>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</si>
  <si>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</si>
  <si>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</si>
  <si>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</si>
  <si>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</si>
  <si>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</si>
  <si>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</si>
  <si>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</si>
  <si>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</si>
  <si>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</si>
  <si>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</si>
  <si>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</si>
  <si>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</si>
  <si>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</si>
  <si>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</si>
  <si>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</si>
  <si>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</si>
  <si>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</si>
  <si>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</si>
  <si>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</si>
  <si>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</si>
  <si>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</si>
  <si>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</si>
  <si>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</si>
  <si>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</si>
  <si>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</si>
  <si>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</si>
  <si>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</si>
  <si>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</si>
  <si>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</si>
  <si>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</si>
  <si>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</si>
  <si>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</si>
  <si>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</si>
  <si>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</si>
  <si>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</si>
  <si>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</si>
  <si>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</si>
  <si>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</si>
  <si>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</si>
  <si>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</si>
  <si>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</si>
  <si>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</si>
  <si>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</si>
  <si>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</si>
  <si>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</si>
  <si>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</si>
  <si>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</si>
  <si>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</si>
  <si>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</si>
  <si>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</si>
  <si>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</si>
  <si>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</si>
  <si>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</si>
  <si>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</si>
  <si>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</si>
  <si>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</si>
  <si>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</si>
  <si>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</si>
  <si>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</si>
  <si>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</si>
  <si>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t>Det er avsatt 548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</si>
  <si>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07.09.2015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</si>
  <si>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54 tonn, men det legges til grunn at hele avsetningen tas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</si>
  <si>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3 053 tonn avsatt tredjelandskvote er ubenyttet og tilbakeført til norsk kvote, norsk kvote blir da: 111 947 tonn</t>
    </r>
  </si>
  <si>
    <t>Det var oprinnelig avsatt 749 tonn til forsknings- og undervisningssformål, 7 000 tonn til fangst innenfor ungdomsfiskeordningen og rekreasjonsfiske, 3 000 tonn til oppfølging av Kystfiskeutvalget og 500 tonn til innblanding av torsk i loddefisket, forventede restkvoter på disse avsetningene (4 230 tonn) ble refordelt til kystfiskeflåten (ferskfiskordningen) 4. november 2015</t>
  </si>
  <si>
    <t>LANDET KVANTUM UKE 47</t>
  </si>
  <si>
    <t>LANDET KVANTUM T.O.M UKE 47</t>
  </si>
  <si>
    <t>LANDET KVANTUM T.O.M. UKE 47 2014</t>
  </si>
  <si>
    <r>
      <t xml:space="preserve">3 </t>
    </r>
    <r>
      <rPr>
        <sz val="9"/>
        <color theme="1"/>
        <rFont val="Calibri"/>
        <family val="2"/>
      </rPr>
      <t>Registrert rekreasjonsfiske utgjør 838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</si>
  <si>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404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</si>
</sst>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29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61" xfId="0" applyFont="1" applyBorder="1" applyAlignment="1">
      <alignment vertical="center" wrapText="1"/>
    </xf>
    <xf numFmtId="0" fontId="24" fillId="4" borderId="63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2" xfId="1" applyNumberFormat="1" applyFont="1" applyFill="1" applyBorder="1" applyAlignment="1">
      <alignment vertical="center"/>
    </xf>
    <xf numFmtId="3" fontId="23" fillId="0" borderId="60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4" xfId="0" applyNumberFormat="1" applyFont="1" applyBorder="1" applyAlignment="1">
      <alignment vertical="center" wrapText="1"/>
    </xf>
    <xf numFmtId="3" fontId="5" fillId="0" borderId="57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12" fillId="0" borderId="5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5" fillId="0" borderId="57" xfId="0" applyNumberFormat="1" applyFont="1" applyFill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11" fillId="0" borderId="57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8" fillId="4" borderId="73" xfId="0" applyNumberFormat="1" applyFont="1" applyFill="1" applyBorder="1" applyAlignment="1">
      <alignment vertical="center" wrapText="1"/>
    </xf>
    <xf numFmtId="0" fontId="24" fillId="4" borderId="74" xfId="0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3" fontId="11" fillId="0" borderId="76" xfId="0" applyNumberFormat="1" applyFont="1" applyBorder="1" applyAlignment="1">
      <alignment vertical="center" wrapText="1"/>
    </xf>
    <xf numFmtId="3" fontId="11" fillId="0" borderId="77" xfId="0" applyNumberFormat="1" applyFont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11" fillId="0" borderId="76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5" fillId="0" borderId="76" xfId="0" applyNumberFormat="1" applyFont="1" applyBorder="1" applyAlignment="1">
      <alignment vertical="center" wrapText="1"/>
    </xf>
    <xf numFmtId="3" fontId="5" fillId="0" borderId="77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7" xfId="0" applyNumberFormat="1" applyFont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55" fillId="0" borderId="76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22" fillId="0" borderId="79" xfId="0" applyNumberFormat="1" applyFont="1" applyFill="1" applyBorder="1" applyAlignment="1">
      <alignment vertical="center"/>
    </xf>
    <xf numFmtId="3" fontId="0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77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83" xfId="0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6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3" xfId="0" applyNumberFormat="1" applyFont="1" applyBorder="1" applyAlignment="1">
      <alignment vertical="center" wrapText="1"/>
    </xf>
    <xf numFmtId="3" fontId="43" fillId="0" borderId="67" xfId="0" applyNumberFormat="1" applyFont="1" applyBorder="1" applyAlignment="1">
      <alignment vertical="center" wrapText="1"/>
    </xf>
    <xf numFmtId="3" fontId="43" fillId="0" borderId="68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6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3" fillId="0" borderId="52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54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11" fillId="0" borderId="54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11" fillId="0" borderId="64" xfId="0" applyNumberFormat="1" applyFont="1" applyBorder="1" applyAlignment="1">
      <alignment vertical="center" wrapText="1"/>
    </xf>
    <xf numFmtId="3" fontId="11" fillId="0" borderId="57" xfId="0" applyNumberFormat="1" applyFont="1" applyBorder="1" applyAlignment="1">
      <alignment vertical="center" wrapText="1"/>
    </xf>
    <xf numFmtId="3" fontId="23" fillId="0" borderId="64" xfId="0" applyNumberFormat="1" applyFont="1" applyBorder="1" applyAlignment="1">
      <alignment vertical="center" wrapText="1"/>
    </xf>
    <xf numFmtId="3" fontId="23" fillId="0" borderId="57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65" xfId="0" applyNumberFormat="1" applyFont="1" applyBorder="1" applyAlignment="1">
      <alignment vertical="center" wrapText="1"/>
    </xf>
    <xf numFmtId="3" fontId="23" fillId="0" borderId="58" xfId="0" applyNumberFormat="1" applyFont="1" applyBorder="1" applyAlignment="1">
      <alignment vertical="center" wrapText="1"/>
    </xf>
    <xf numFmtId="3" fontId="11" fillId="0" borderId="65" xfId="0" applyNumberFormat="1" applyFont="1" applyBorder="1" applyAlignment="1">
      <alignment vertical="center" wrapText="1"/>
    </xf>
    <xf numFmtId="3" fontId="11" fillId="0" borderId="58" xfId="0" applyNumberFormat="1" applyFont="1" applyBorder="1" applyAlignment="1">
      <alignment vertical="center" wrapText="1"/>
    </xf>
    <xf numFmtId="3" fontId="0" fillId="0" borderId="0" xfId="0" applyNumberFormat="1" applyBorder="1"/>
    <xf numFmtId="3" fontId="23" fillId="0" borderId="79" xfId="0" applyNumberFormat="1" applyFont="1" applyBorder="1" applyAlignment="1">
      <alignment vertical="center" wrapText="1"/>
    </xf>
    <xf numFmtId="3" fontId="5" fillId="0" borderId="69" xfId="0" applyNumberFormat="1" applyFont="1" applyBorder="1" applyAlignment="1">
      <alignment vertical="center" wrapText="1"/>
    </xf>
    <xf numFmtId="3" fontId="5" fillId="0" borderId="70" xfId="0" applyNumberFormat="1" applyFont="1" applyBorder="1" applyAlignment="1">
      <alignment vertical="center" wrapText="1"/>
    </xf>
    <xf numFmtId="3" fontId="23" fillId="0" borderId="84" xfId="0" applyNumberFormat="1" applyFont="1" applyBorder="1" applyAlignment="1">
      <alignment vertical="center" wrapText="1"/>
    </xf>
    <xf numFmtId="3" fontId="12" fillId="0" borderId="69" xfId="0" applyNumberFormat="1" applyFont="1" applyBorder="1" applyAlignment="1">
      <alignment vertical="center" wrapText="1"/>
    </xf>
    <xf numFmtId="3" fontId="11" fillId="0" borderId="69" xfId="0" applyNumberFormat="1" applyFont="1" applyFill="1" applyBorder="1" applyAlignment="1">
      <alignment vertical="center" wrapText="1"/>
    </xf>
    <xf numFmtId="3" fontId="12" fillId="0" borderId="70" xfId="0" applyNumberFormat="1" applyFont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3" fillId="0" borderId="83" xfId="0" applyNumberFormat="1" applyFont="1" applyBorder="1" applyAlignment="1">
      <alignment vertical="center" wrapText="1"/>
    </xf>
    <xf numFmtId="3" fontId="5" fillId="0" borderId="80" xfId="0" applyNumberFormat="1" applyFont="1" applyBorder="1" applyAlignment="1">
      <alignment vertical="center" wrapText="1"/>
    </xf>
    <xf numFmtId="3" fontId="5" fillId="0" borderId="81" xfId="0" applyNumberFormat="1" applyFont="1" applyBorder="1" applyAlignment="1">
      <alignment vertical="center" wrapText="1"/>
    </xf>
    <xf numFmtId="3" fontId="23" fillId="0" borderId="85" xfId="0" applyNumberFormat="1" applyFont="1" applyBorder="1" applyAlignment="1">
      <alignment vertical="center" wrapText="1"/>
    </xf>
    <xf numFmtId="3" fontId="12" fillId="0" borderId="80" xfId="0" applyNumberFormat="1" applyFont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81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6" xfId="0" applyNumberFormat="1" applyFont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55" fillId="0" borderId="64" xfId="0" applyNumberFormat="1" applyFont="1" applyBorder="1" applyAlignment="1">
      <alignment vertical="center" wrapText="1"/>
    </xf>
    <xf numFmtId="3" fontId="23" fillId="0" borderId="28" xfId="0" applyNumberFormat="1" applyFont="1" applyBorder="1" applyAlignment="1">
      <alignment vertical="center" wrapText="1"/>
    </xf>
    <xf numFmtId="3" fontId="23" fillId="0" borderId="86" xfId="0" applyNumberFormat="1" applyFont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55" fillId="0" borderId="65" xfId="0" applyNumberFormat="1" applyFont="1" applyBorder="1" applyAlignment="1">
      <alignment vertical="center" wrapText="1"/>
    </xf>
    <xf numFmtId="3" fontId="23" fillId="0" borderId="87" xfId="0" applyNumberFormat="1" applyFont="1" applyBorder="1" applyAlignment="1">
      <alignment vertical="center" wrapText="1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topLeftCell="B1" zoomScale="115" zoomScaleNormal="115" zoomScalePageLayoutView="115" workbookViewId="0">
      <selection activeCell="H214" sqref="C209:H21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84" t="s">
        <v>94</v>
      </c>
      <c r="C2" s="385"/>
      <c r="D2" s="385"/>
      <c r="E2" s="385"/>
      <c r="F2" s="385"/>
      <c r="G2" s="385"/>
      <c r="H2" s="385"/>
      <c r="I2" s="385"/>
      <c r="J2" s="385"/>
      <c r="K2" s="386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 t="s">
        <v>105</v>
      </c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73"/>
      <c r="C7" s="374"/>
      <c r="D7" s="374"/>
      <c r="E7" s="374"/>
      <c r="F7" s="374"/>
      <c r="G7" s="374"/>
      <c r="H7" s="374"/>
      <c r="I7" s="374"/>
      <c r="J7" s="374"/>
      <c r="K7" s="375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68" t="s">
        <v>2</v>
      </c>
      <c r="D9" s="369"/>
      <c r="E9" s="368" t="s">
        <v>21</v>
      </c>
      <c r="F9" s="369"/>
      <c r="G9" s="368" t="s">
        <v>22</v>
      </c>
      <c r="H9" s="369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360" t="s">
        <v>110</v>
      </c>
      <c r="D16" s="360"/>
      <c r="E16" s="360"/>
      <c r="F16" s="360"/>
      <c r="G16" s="360"/>
      <c r="H16" s="360"/>
      <c r="I16" s="360"/>
      <c r="J16" s="251"/>
      <c r="K16" s="154"/>
      <c r="L16" s="153"/>
    </row>
    <row r="17" spans="1:12" ht="13.5" customHeight="1" thickBot="1" x14ac:dyDescent="0.3">
      <c r="B17" s="155"/>
      <c r="C17" s="361"/>
      <c r="D17" s="361"/>
      <c r="E17" s="361"/>
      <c r="F17" s="361"/>
      <c r="G17" s="361"/>
      <c r="H17" s="361"/>
      <c r="I17" s="361"/>
      <c r="J17" s="252"/>
      <c r="K17" s="157"/>
      <c r="L17" s="146"/>
    </row>
    <row r="18" spans="1:12" ht="17.100000000000001" customHeight="1" x14ac:dyDescent="0.25">
      <c r="B18" s="370" t="s">
        <v>8</v>
      </c>
      <c r="C18" s="371"/>
      <c r="D18" s="371"/>
      <c r="E18" s="371"/>
      <c r="F18" s="371"/>
      <c r="G18" s="371"/>
      <c r="H18" s="371"/>
      <c r="I18" s="371"/>
      <c r="J18" s="371"/>
      <c r="K18" s="372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111</v>
      </c>
      <c r="F20" s="246" t="s">
        <v>112</v>
      </c>
      <c r="G20" s="246" t="s">
        <v>103</v>
      </c>
      <c r="H20" s="246" t="s">
        <v>80</v>
      </c>
      <c r="I20" s="247" t="s">
        <v>113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87">
        <f>D23+D22</f>
        <v>130677</v>
      </c>
      <c r="E21" s="306">
        <f>E23+E22</f>
        <v>2812.0489000000002</v>
      </c>
      <c r="F21" s="306">
        <f>F22+F23</f>
        <v>99455.928</v>
      </c>
      <c r="G21" s="306"/>
      <c r="H21" s="306">
        <f>H23+H22</f>
        <v>31221.071999999996</v>
      </c>
      <c r="I21" s="311">
        <f>I23+I22</f>
        <v>132951.66320000001</v>
      </c>
      <c r="J21" s="321"/>
      <c r="K21" s="158"/>
      <c r="L21" s="189"/>
    </row>
    <row r="22" spans="1:12" ht="14.1" customHeight="1" x14ac:dyDescent="0.25">
      <c r="B22" s="147"/>
      <c r="C22" s="213" t="s">
        <v>12</v>
      </c>
      <c r="D22" s="388">
        <v>129927</v>
      </c>
      <c r="E22" s="307">
        <v>2808.8989000000001</v>
      </c>
      <c r="F22" s="307">
        <v>98396.791400000002</v>
      </c>
      <c r="G22" s="307"/>
      <c r="H22" s="307">
        <f>D22-F22</f>
        <v>31530.208599999998</v>
      </c>
      <c r="I22" s="319">
        <v>131972.83660000001</v>
      </c>
      <c r="J22" s="322"/>
      <c r="K22" s="158"/>
      <c r="L22" s="189"/>
    </row>
    <row r="23" spans="1:12" ht="14.1" customHeight="1" thickBot="1" x14ac:dyDescent="0.3">
      <c r="B23" s="147"/>
      <c r="C23" s="214" t="s">
        <v>11</v>
      </c>
      <c r="D23" s="389">
        <v>750</v>
      </c>
      <c r="E23" s="308">
        <v>3.15</v>
      </c>
      <c r="F23" s="308">
        <v>1059.1366</v>
      </c>
      <c r="G23" s="308"/>
      <c r="H23" s="308">
        <f>D23-F23</f>
        <v>-309.13660000000004</v>
      </c>
      <c r="I23" s="320">
        <v>978.82659999999998</v>
      </c>
      <c r="J23" s="322"/>
      <c r="K23" s="158"/>
      <c r="L23" s="189"/>
    </row>
    <row r="24" spans="1:12" ht="14.1" customHeight="1" x14ac:dyDescent="0.25">
      <c r="B24" s="147"/>
      <c r="C24" s="212" t="s">
        <v>18</v>
      </c>
      <c r="D24" s="387">
        <f>D32+D31+D25</f>
        <v>269544</v>
      </c>
      <c r="E24" s="306">
        <f>E32+E31+E25</f>
        <v>2534.9799000000003</v>
      </c>
      <c r="F24" s="306">
        <f>F25+F31+F32</f>
        <v>262477.71204999997</v>
      </c>
      <c r="G24" s="306"/>
      <c r="H24" s="306">
        <f>H25+H31+H32</f>
        <v>7066.2879499999981</v>
      </c>
      <c r="I24" s="311">
        <f>I25+I31+I32</f>
        <v>300158.46694999997</v>
      </c>
      <c r="J24" s="321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90">
        <f>D26+D27+D28+D29+D30</f>
        <v>209881</v>
      </c>
      <c r="E25" s="309">
        <f>E26+E27+E28+E29</f>
        <v>1266.8907000000002</v>
      </c>
      <c r="F25" s="309">
        <f>F26+F27+F28+F29</f>
        <v>210792.95854999998</v>
      </c>
      <c r="G25" s="309"/>
      <c r="H25" s="309">
        <f>H26+H27+H28+H29+H30</f>
        <v>-911.95855000000302</v>
      </c>
      <c r="I25" s="312">
        <f>I26+I27+I28+I29+I30</f>
        <v>236861.75904999999</v>
      </c>
      <c r="J25" s="323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91">
        <v>52744</v>
      </c>
      <c r="E26" s="294">
        <v>368.58319999999998</v>
      </c>
      <c r="F26" s="294">
        <v>63760.580900000001</v>
      </c>
      <c r="G26" s="294">
        <v>5429</v>
      </c>
      <c r="H26" s="294">
        <f>D26-F26+G26</f>
        <v>-5587.5809000000008</v>
      </c>
      <c r="I26" s="296">
        <v>73761.013949999993</v>
      </c>
      <c r="J26" s="324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91">
        <v>50440</v>
      </c>
      <c r="E27" s="294">
        <v>530.76350000000002</v>
      </c>
      <c r="F27" s="294">
        <v>56285.822800000002</v>
      </c>
      <c r="G27" s="294">
        <v>5209</v>
      </c>
      <c r="H27" s="294">
        <f>D27-F27+G27</f>
        <v>-636.82280000000173</v>
      </c>
      <c r="I27" s="296">
        <v>62208.330199999997</v>
      </c>
      <c r="J27" s="324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91">
        <v>51365</v>
      </c>
      <c r="E28" s="294">
        <v>315.12860000000001</v>
      </c>
      <c r="F28" s="294">
        <v>53207.796349999997</v>
      </c>
      <c r="G28" s="294">
        <v>5298</v>
      </c>
      <c r="H28" s="294">
        <f>D28-F28+G28</f>
        <v>3455.2036500000031</v>
      </c>
      <c r="I28" s="296">
        <v>60834.540300000001</v>
      </c>
      <c r="J28" s="324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91">
        <v>34363</v>
      </c>
      <c r="E29" s="294">
        <v>52.415399999999998</v>
      </c>
      <c r="F29" s="294">
        <v>37538.758500000004</v>
      </c>
      <c r="G29" s="294">
        <v>3316</v>
      </c>
      <c r="H29" s="294">
        <f>D29-F29+G29</f>
        <v>140.24149999999645</v>
      </c>
      <c r="I29" s="296">
        <v>40057.874600000003</v>
      </c>
      <c r="J29" s="324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91">
        <v>20969</v>
      </c>
      <c r="E30" s="294">
        <v>982</v>
      </c>
      <c r="F30" s="294">
        <f>G26+G27+G28+G29</f>
        <v>19252</v>
      </c>
      <c r="G30" s="294"/>
      <c r="H30" s="294">
        <f>D30-F30</f>
        <v>1717</v>
      </c>
      <c r="I30" s="296"/>
      <c r="J30" s="324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90">
        <v>33987</v>
      </c>
      <c r="E31" s="309">
        <v>1140.5232000000001</v>
      </c>
      <c r="F31" s="309">
        <v>26111.655299999999</v>
      </c>
      <c r="G31" s="309"/>
      <c r="H31" s="309">
        <f>D31-F31</f>
        <v>7875.3447000000015</v>
      </c>
      <c r="I31" s="312">
        <v>31788.281900000002</v>
      </c>
      <c r="J31" s="323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90">
        <f>D33+D34</f>
        <v>25676</v>
      </c>
      <c r="E32" s="309">
        <f>E33</f>
        <v>127.566</v>
      </c>
      <c r="F32" s="309">
        <f>F33</f>
        <v>25573.0982</v>
      </c>
      <c r="G32" s="309"/>
      <c r="H32" s="309">
        <f>H33+H34</f>
        <v>102.90179999999964</v>
      </c>
      <c r="I32" s="312">
        <f>I33</f>
        <v>31508.425999999999</v>
      </c>
      <c r="J32" s="323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91">
        <v>23115</v>
      </c>
      <c r="E33" s="294">
        <v>127.566</v>
      </c>
      <c r="F33" s="294">
        <f>26071.0982-F37</f>
        <v>25573.0982</v>
      </c>
      <c r="G33" s="294">
        <v>2228</v>
      </c>
      <c r="H33" s="294">
        <f>D33-F33+G33</f>
        <v>-230.09820000000036</v>
      </c>
      <c r="I33" s="296">
        <v>31508.425999999999</v>
      </c>
      <c r="J33" s="324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92">
        <v>2561</v>
      </c>
      <c r="E34" s="310">
        <v>105</v>
      </c>
      <c r="F34" s="310">
        <f>G33</f>
        <v>2228</v>
      </c>
      <c r="G34" s="310"/>
      <c r="H34" s="310">
        <f t="shared" ref="H34:H40" si="0">D34-F34</f>
        <v>333</v>
      </c>
      <c r="I34" s="313"/>
      <c r="J34" s="324"/>
      <c r="K34" s="158"/>
      <c r="L34" s="189"/>
    </row>
    <row r="35" spans="1:12" ht="15.75" customHeight="1" thickBot="1" x14ac:dyDescent="0.3">
      <c r="B35" s="147"/>
      <c r="C35" s="218" t="s">
        <v>98</v>
      </c>
      <c r="D35" s="393">
        <v>2900</v>
      </c>
      <c r="E35" s="295"/>
      <c r="F35" s="295">
        <v>2893.6034500000001</v>
      </c>
      <c r="G35" s="295"/>
      <c r="H35" s="295">
        <f>D35-F35</f>
        <v>6.3965499999999338</v>
      </c>
      <c r="I35" s="297">
        <v>1931.0383999999999</v>
      </c>
      <c r="J35" s="321"/>
      <c r="K35" s="158"/>
      <c r="L35" s="189"/>
    </row>
    <row r="36" spans="1:12" ht="14.1" customHeight="1" thickBot="1" x14ac:dyDescent="0.3">
      <c r="B36" s="147"/>
      <c r="C36" s="218" t="s">
        <v>13</v>
      </c>
      <c r="D36" s="393">
        <v>249</v>
      </c>
      <c r="E36" s="295"/>
      <c r="F36" s="295">
        <v>251.41890000000001</v>
      </c>
      <c r="G36" s="295"/>
      <c r="H36" s="295">
        <f t="shared" si="0"/>
        <v>-2.4189000000000078</v>
      </c>
      <c r="I36" s="297">
        <v>210.49250000000001</v>
      </c>
      <c r="J36" s="321"/>
      <c r="K36" s="158"/>
      <c r="L36" s="189"/>
    </row>
    <row r="37" spans="1:12" ht="17.25" customHeight="1" thickBot="1" x14ac:dyDescent="0.3">
      <c r="B37" s="147"/>
      <c r="C37" s="218" t="s">
        <v>99</v>
      </c>
      <c r="D37" s="393">
        <v>500</v>
      </c>
      <c r="E37" s="295">
        <v>15</v>
      </c>
      <c r="F37" s="295">
        <v>498</v>
      </c>
      <c r="G37" s="295"/>
      <c r="H37" s="295">
        <f>D37-F37</f>
        <v>2</v>
      </c>
      <c r="I37" s="297"/>
      <c r="J37" s="321"/>
      <c r="K37" s="158"/>
      <c r="L37" s="189"/>
    </row>
    <row r="38" spans="1:12" ht="17.25" customHeight="1" thickBot="1" x14ac:dyDescent="0.3">
      <c r="B38" s="147"/>
      <c r="C38" s="218" t="s">
        <v>100</v>
      </c>
      <c r="D38" s="393">
        <v>7000</v>
      </c>
      <c r="E38" s="295">
        <v>6</v>
      </c>
      <c r="F38" s="295">
        <v>7000</v>
      </c>
      <c r="G38" s="295"/>
      <c r="H38" s="295">
        <f t="shared" si="0"/>
        <v>0</v>
      </c>
      <c r="I38" s="297">
        <v>1033.6633999999999</v>
      </c>
      <c r="J38" s="321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93">
        <v>370</v>
      </c>
      <c r="E39" s="295"/>
      <c r="F39" s="295">
        <v>370</v>
      </c>
      <c r="G39" s="295"/>
      <c r="H39" s="295">
        <f t="shared" si="0"/>
        <v>0</v>
      </c>
      <c r="I39" s="297"/>
      <c r="J39" s="321"/>
      <c r="K39" s="158"/>
      <c r="L39" s="189"/>
    </row>
    <row r="40" spans="1:12" ht="17.25" customHeight="1" thickBot="1" x14ac:dyDescent="0.3">
      <c r="B40" s="147"/>
      <c r="C40" s="218" t="s">
        <v>101</v>
      </c>
      <c r="D40" s="393">
        <v>3680</v>
      </c>
      <c r="E40" s="295"/>
      <c r="F40" s="295"/>
      <c r="G40" s="295"/>
      <c r="H40" s="295">
        <f t="shared" si="0"/>
        <v>3680</v>
      </c>
      <c r="I40" s="297"/>
      <c r="J40" s="321"/>
      <c r="K40" s="158"/>
      <c r="L40" s="189"/>
    </row>
    <row r="41" spans="1:12" ht="14.1" customHeight="1" thickBot="1" x14ac:dyDescent="0.3">
      <c r="B41" s="147"/>
      <c r="C41" s="184" t="s">
        <v>14</v>
      </c>
      <c r="D41" s="393"/>
      <c r="E41" s="295">
        <v>62.179899999988265</v>
      </c>
      <c r="F41" s="295">
        <v>62.179899999988265</v>
      </c>
      <c r="G41" s="295"/>
      <c r="H41" s="295">
        <f>D41-F41</f>
        <v>-62.179899999988265</v>
      </c>
      <c r="I41" s="297">
        <v>629</v>
      </c>
      <c r="J41" s="321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5430.2086999999883</v>
      </c>
      <c r="F42" s="249">
        <f>F21+F24+F35+F36+F37+F38+F39+F40+F41</f>
        <v>373008.84229999996</v>
      </c>
      <c r="G42" s="249">
        <f>G26+G27+G28+G29+G33</f>
        <v>21480</v>
      </c>
      <c r="H42" s="249">
        <f>H21+H24+H35+H36+H37+H38+H39+H40+H41</f>
        <v>41911.157700000011</v>
      </c>
      <c r="I42" s="250">
        <f>I21+I24+I35+I36+I37+I38+I39+I40+I41</f>
        <v>436914.32445000001</v>
      </c>
      <c r="J42" s="325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104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114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102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73" t="s">
        <v>1</v>
      </c>
      <c r="C50" s="374"/>
      <c r="D50" s="374"/>
      <c r="E50" s="374"/>
      <c r="F50" s="374"/>
      <c r="G50" s="374"/>
      <c r="H50" s="374"/>
      <c r="I50" s="374"/>
      <c r="J50" s="374"/>
      <c r="K50" s="375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358" t="s">
        <v>2</v>
      </c>
      <c r="D52" s="359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70" t="s">
        <v>8</v>
      </c>
      <c r="C58" s="371"/>
      <c r="D58" s="371"/>
      <c r="E58" s="371"/>
      <c r="F58" s="371"/>
      <c r="G58" s="371"/>
      <c r="H58" s="371"/>
      <c r="I58" s="371"/>
      <c r="J58" s="371"/>
      <c r="K58" s="372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47</v>
      </c>
      <c r="F59" s="246" t="str">
        <f>F20</f>
        <v>LANDET KVANTUM T.O.M UKE 47</v>
      </c>
      <c r="G59" s="246" t="str">
        <f>H20</f>
        <v>RESTKVOTER</v>
      </c>
      <c r="H59" s="247" t="str">
        <f>I20</f>
        <v>LANDET KVANTUM T.O.M. UKE 47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377"/>
      <c r="E60" s="396">
        <v>86.238699999999994</v>
      </c>
      <c r="F60" s="396">
        <v>1764.7207000000001</v>
      </c>
      <c r="G60" s="382"/>
      <c r="H60" s="399">
        <v>1862.3947000000001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378"/>
      <c r="E61" s="396">
        <v>6.5909000000000004</v>
      </c>
      <c r="F61" s="396">
        <v>1259.1574000000001</v>
      </c>
      <c r="G61" s="382"/>
      <c r="H61" s="399">
        <v>1291.2284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379"/>
      <c r="E62" s="397">
        <v>1.9757</v>
      </c>
      <c r="F62" s="397">
        <v>106.83410000000001</v>
      </c>
      <c r="G62" s="383"/>
      <c r="H62" s="400">
        <v>150.227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327">
        <v>5700</v>
      </c>
      <c r="E63" s="287">
        <f>SUM(E64:E66)</f>
        <v>20.9026</v>
      </c>
      <c r="F63" s="287">
        <f>F64+F65+F66</f>
        <v>5895.0327000000007</v>
      </c>
      <c r="G63" s="287">
        <f>D63-F63</f>
        <v>-195.03270000000066</v>
      </c>
      <c r="H63" s="289">
        <f>H64+H65+H66</f>
        <v>5704.2649999999994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17"/>
      <c r="E64" s="394">
        <v>1.5269999999999999</v>
      </c>
      <c r="F64" s="394">
        <v>2351.9558000000002</v>
      </c>
      <c r="G64" s="394"/>
      <c r="H64" s="401">
        <v>2385.1624999999999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17"/>
      <c r="E65" s="394">
        <v>10.8276</v>
      </c>
      <c r="F65" s="394">
        <v>2436.9131000000002</v>
      </c>
      <c r="G65" s="394"/>
      <c r="H65" s="401">
        <v>2446.8948999999998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16" t="s">
        <v>41</v>
      </c>
      <c r="D66" s="318"/>
      <c r="E66" s="395">
        <v>8.548</v>
      </c>
      <c r="F66" s="395">
        <v>1106.1638</v>
      </c>
      <c r="G66" s="395"/>
      <c r="H66" s="402">
        <v>872.20759999999996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26">
        <v>123</v>
      </c>
      <c r="E67" s="288">
        <v>10</v>
      </c>
      <c r="F67" s="288">
        <v>14.4802</v>
      </c>
      <c r="G67" s="288">
        <f>D67-F67</f>
        <v>108.5198</v>
      </c>
      <c r="H67" s="290">
        <v>0.96160000000000001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326"/>
      <c r="E68" s="288"/>
      <c r="F68" s="403">
        <v>237.35889999999745</v>
      </c>
      <c r="G68" s="288"/>
      <c r="H68" s="290">
        <v>189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1">
        <v>9675</v>
      </c>
      <c r="E69" s="253">
        <f>E60+E61+E62+E63+E67+E68</f>
        <v>125.7079</v>
      </c>
      <c r="F69" s="253">
        <f>F60+F61+F62+F63+F67+F68</f>
        <v>9277.5839999999989</v>
      </c>
      <c r="G69" s="253">
        <f>D69-F69</f>
        <v>397.41600000000108</v>
      </c>
      <c r="H69" s="263">
        <f>H60+H61+H62+H63+H67+H68</f>
        <v>9198.0766999999996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380"/>
      <c r="D70" s="380"/>
      <c r="E70" s="380"/>
      <c r="F70" s="292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73" t="s">
        <v>1</v>
      </c>
      <c r="C75" s="374"/>
      <c r="D75" s="374"/>
      <c r="E75" s="374"/>
      <c r="F75" s="374"/>
      <c r="G75" s="374"/>
      <c r="H75" s="374"/>
      <c r="I75" s="374"/>
      <c r="J75" s="374"/>
      <c r="K75" s="375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68" t="s">
        <v>2</v>
      </c>
      <c r="D77" s="369"/>
      <c r="E77" s="368" t="s">
        <v>21</v>
      </c>
      <c r="F77" s="376"/>
      <c r="G77" s="368" t="s">
        <v>22</v>
      </c>
      <c r="H77" s="369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91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109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381" t="s">
        <v>106</v>
      </c>
      <c r="D83" s="381"/>
      <c r="E83" s="381"/>
      <c r="F83" s="381"/>
      <c r="G83" s="381"/>
      <c r="H83" s="381"/>
      <c r="I83" s="254"/>
      <c r="J83" s="146"/>
      <c r="K83" s="148"/>
      <c r="L83" s="146"/>
    </row>
    <row r="84" spans="1:12" ht="6" customHeight="1" thickBot="1" x14ac:dyDescent="0.3">
      <c r="B84" s="147"/>
      <c r="C84" s="381"/>
      <c r="D84" s="381"/>
      <c r="E84" s="381"/>
      <c r="F84" s="381"/>
      <c r="G84" s="381"/>
      <c r="H84" s="381"/>
      <c r="I84" s="146"/>
      <c r="J84" s="146"/>
      <c r="K84" s="148"/>
      <c r="L84" s="146"/>
    </row>
    <row r="85" spans="1:12" ht="14.1" customHeight="1" x14ac:dyDescent="0.25">
      <c r="B85" s="370" t="s">
        <v>8</v>
      </c>
      <c r="C85" s="371"/>
      <c r="D85" s="371"/>
      <c r="E85" s="371"/>
      <c r="F85" s="371"/>
      <c r="G85" s="371"/>
      <c r="H85" s="371"/>
      <c r="I85" s="371"/>
      <c r="J85" s="371"/>
      <c r="K85" s="372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47</v>
      </c>
      <c r="F87" s="246" t="str">
        <f>F20</f>
        <v>LANDET KVANTUM T.O.M UKE 47</v>
      </c>
      <c r="G87" s="246" t="str">
        <f>H20</f>
        <v>RESTKVOTER</v>
      </c>
      <c r="H87" s="247" t="str">
        <f>I20</f>
        <v>LANDET KVANTUM T.O.M. UKE 47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327">
        <f>D90+D89</f>
        <v>45039</v>
      </c>
      <c r="E88" s="404">
        <f>E90+E89</f>
        <v>240.0592</v>
      </c>
      <c r="F88" s="404">
        <f>F89+F90</f>
        <v>32838.564200000001</v>
      </c>
      <c r="G88" s="404">
        <f>G89+G90</f>
        <v>12200.435799999999</v>
      </c>
      <c r="H88" s="412">
        <f>H89+H90</f>
        <v>29281.257399999999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31">
        <v>44289</v>
      </c>
      <c r="E89" s="405">
        <v>237.8878</v>
      </c>
      <c r="F89" s="405">
        <v>32187.600900000001</v>
      </c>
      <c r="G89" s="405">
        <f>D89-F89</f>
        <v>12101.399099999999</v>
      </c>
      <c r="H89" s="413">
        <v>28697.707999999999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32">
        <v>750</v>
      </c>
      <c r="E90" s="406">
        <v>2.1714000000000002</v>
      </c>
      <c r="F90" s="406">
        <v>650.9633</v>
      </c>
      <c r="G90" s="406">
        <f>D90-F90</f>
        <v>99.036699999999996</v>
      </c>
      <c r="H90" s="414">
        <v>583.54939999999999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33">
        <f>D92+D98+D99</f>
        <v>65130</v>
      </c>
      <c r="E91" s="407">
        <f>E92+E98+E99</f>
        <v>1570.8301999999999</v>
      </c>
      <c r="F91" s="407">
        <f>F92+F98+F99</f>
        <v>50387.290099999998</v>
      </c>
      <c r="G91" s="407">
        <f>G92+G98+G99</f>
        <v>14742.709899999998</v>
      </c>
      <c r="H91" s="415">
        <f>H92+H98+H99</f>
        <v>53648.574800000002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34">
        <f>D93+D94+D95+D96+D97</f>
        <v>46982</v>
      </c>
      <c r="E92" s="408">
        <f>E93+E94+E95+E96+E97</f>
        <v>861.3433</v>
      </c>
      <c r="F92" s="408">
        <f>F93+F94+F95+F96+F97</f>
        <v>38205.120799999997</v>
      </c>
      <c r="G92" s="408">
        <f>G93+G94+G95+G96+G97</f>
        <v>8776.8791999999994</v>
      </c>
      <c r="H92" s="416">
        <f>H93+H94+H96+H97</f>
        <v>43282.623700000004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29">
        <v>11169</v>
      </c>
      <c r="E93" s="409">
        <v>190.99200000000002</v>
      </c>
      <c r="F93" s="409">
        <v>7934.1612000000005</v>
      </c>
      <c r="G93" s="409">
        <f>D93-F93</f>
        <v>3234.8387999999995</v>
      </c>
      <c r="H93" s="417">
        <v>9346.2898999999998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29">
        <v>10295</v>
      </c>
      <c r="E94" s="409">
        <v>116.0532</v>
      </c>
      <c r="F94" s="409">
        <v>10366.9149</v>
      </c>
      <c r="G94" s="409">
        <f t="shared" ref="G94:G100" si="1">D94-F94</f>
        <v>-71.914899999999761</v>
      </c>
      <c r="H94" s="417">
        <v>11504.4984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29">
        <v>4000</v>
      </c>
      <c r="E95" s="409">
        <v>378</v>
      </c>
      <c r="F95" s="409">
        <v>2288</v>
      </c>
      <c r="G95" s="409">
        <f>D95-F95</f>
        <v>1712</v>
      </c>
      <c r="H95" s="417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29">
        <v>13860</v>
      </c>
      <c r="E96" s="409">
        <v>169.69569999999999</v>
      </c>
      <c r="F96" s="409">
        <v>10884.6523</v>
      </c>
      <c r="G96" s="409">
        <f t="shared" si="1"/>
        <v>2975.3477000000003</v>
      </c>
      <c r="H96" s="417">
        <v>13704.0106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29">
        <v>7658</v>
      </c>
      <c r="E97" s="409">
        <v>6.6024000000000003</v>
      </c>
      <c r="F97" s="409">
        <v>6731.3923999999997</v>
      </c>
      <c r="G97" s="409">
        <f t="shared" si="1"/>
        <v>926.60760000000028</v>
      </c>
      <c r="H97" s="417">
        <v>8727.8248000000003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34">
        <v>13120</v>
      </c>
      <c r="E98" s="408">
        <v>605.52629999999999</v>
      </c>
      <c r="F98" s="408">
        <v>8562.1851000000006</v>
      </c>
      <c r="G98" s="408">
        <f t="shared" si="1"/>
        <v>4557.8148999999994</v>
      </c>
      <c r="H98" s="416">
        <v>8293.107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35">
        <v>5028</v>
      </c>
      <c r="E99" s="410">
        <v>103.9606</v>
      </c>
      <c r="F99" s="410">
        <v>3619.9841999999999</v>
      </c>
      <c r="G99" s="410">
        <f t="shared" si="1"/>
        <v>1408.0158000000001</v>
      </c>
      <c r="H99" s="418">
        <v>2072.8440999999998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26">
        <v>548</v>
      </c>
      <c r="E100" s="398"/>
      <c r="F100" s="398">
        <v>36.374499999999998</v>
      </c>
      <c r="G100" s="398">
        <f t="shared" si="1"/>
        <v>511.62549999999999</v>
      </c>
      <c r="H100" s="419">
        <v>216.97569999999999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85</v>
      </c>
      <c r="D101" s="330">
        <v>930</v>
      </c>
      <c r="E101" s="411"/>
      <c r="F101" s="411"/>
      <c r="G101" s="411">
        <f>D101-F101</f>
        <v>930</v>
      </c>
      <c r="H101" s="420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26">
        <v>300</v>
      </c>
      <c r="E102" s="398">
        <v>1</v>
      </c>
      <c r="F102" s="398">
        <v>300</v>
      </c>
      <c r="G102" s="398">
        <f>D102-F102</f>
        <v>0</v>
      </c>
      <c r="H102" s="419">
        <v>53.6419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3" t="s">
        <v>14</v>
      </c>
      <c r="D103" s="326"/>
      <c r="E103" s="398"/>
      <c r="F103" s="398"/>
      <c r="G103" s="398">
        <f>D103-F103</f>
        <v>0</v>
      </c>
      <c r="H103" s="419">
        <v>20.492400000002817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91">
        <f>D88+D91+D100+D101+D102+D103</f>
        <v>111947</v>
      </c>
      <c r="E104" s="314">
        <f>E88+E91+E100+E102+E103</f>
        <v>1811.8893999999998</v>
      </c>
      <c r="F104" s="314">
        <f>F88+F91+F100+F102+F103</f>
        <v>83562.228800000012</v>
      </c>
      <c r="G104" s="314">
        <f>G88+G91+G100+G101+G102+G103</f>
        <v>28384.771199999996</v>
      </c>
      <c r="H104" s="250">
        <f>H88+H91+H100+H102+H103</f>
        <v>83220.942200000005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107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201" t="s">
        <v>86</v>
      </c>
      <c r="D107" s="259"/>
      <c r="E107" s="259"/>
      <c r="F107" s="328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108</v>
      </c>
      <c r="D108" s="258"/>
      <c r="E108" s="258"/>
      <c r="F108" s="258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373" t="s">
        <v>1</v>
      </c>
      <c r="C111" s="374"/>
      <c r="D111" s="374"/>
      <c r="E111" s="374"/>
      <c r="F111" s="374"/>
      <c r="G111" s="374"/>
      <c r="H111" s="374"/>
      <c r="I111" s="374"/>
      <c r="J111" s="374"/>
      <c r="K111" s="375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68" t="s">
        <v>2</v>
      </c>
      <c r="D113" s="369"/>
      <c r="E113" s="368" t="s">
        <v>21</v>
      </c>
      <c r="F113" s="369"/>
      <c r="G113" s="368" t="s">
        <v>22</v>
      </c>
      <c r="H113" s="369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93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70" t="s">
        <v>8</v>
      </c>
      <c r="C120" s="371"/>
      <c r="D120" s="371"/>
      <c r="E120" s="371"/>
      <c r="F120" s="371"/>
      <c r="G120" s="371"/>
      <c r="H120" s="371"/>
      <c r="I120" s="371"/>
      <c r="J120" s="371"/>
      <c r="K120" s="372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47</v>
      </c>
      <c r="F122" s="246" t="str">
        <f>F20</f>
        <v>LANDET KVANTUM T.O.M UKE 47</v>
      </c>
      <c r="G122" s="246" t="str">
        <f>H20</f>
        <v>RESTKVOTER</v>
      </c>
      <c r="H122" s="247" t="str">
        <f>I20</f>
        <v>LANDET KVANTUM T.O.M. UKE 47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327">
        <f>D124+D125+D126</f>
        <v>38273</v>
      </c>
      <c r="E123" s="287">
        <f>E124+E125+E126</f>
        <v>180.55349999999999</v>
      </c>
      <c r="F123" s="287">
        <f>F124+F125+F126</f>
        <v>37509.8004</v>
      </c>
      <c r="G123" s="287">
        <f>G124+G125+G126</f>
        <v>763.19959999999992</v>
      </c>
      <c r="H123" s="289">
        <f>H124+H125+H126</f>
        <v>37357.504000000001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31">
        <v>30618</v>
      </c>
      <c r="E124" s="298">
        <v>28.1479</v>
      </c>
      <c r="F124" s="298">
        <v>32301.5268</v>
      </c>
      <c r="G124" s="298">
        <f>D124-F124</f>
        <v>-1683.5267999999996</v>
      </c>
      <c r="H124" s="302">
        <v>31472.689399999999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31">
        <v>7155</v>
      </c>
      <c r="E125" s="298">
        <v>152.40559999999999</v>
      </c>
      <c r="F125" s="298">
        <v>5208.2736000000004</v>
      </c>
      <c r="G125" s="298">
        <f>D125-F125</f>
        <v>1946.7263999999996</v>
      </c>
      <c r="H125" s="302">
        <v>5884.8145999999997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32">
        <v>500</v>
      </c>
      <c r="E126" s="299"/>
      <c r="F126" s="299"/>
      <c r="G126" s="299">
        <f>D126-F126</f>
        <v>500</v>
      </c>
      <c r="H126" s="303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36">
        <v>25860</v>
      </c>
      <c r="E127" s="421">
        <v>16.202000000000002</v>
      </c>
      <c r="F127" s="421">
        <v>29683.372500000001</v>
      </c>
      <c r="G127" s="421">
        <f>D127-F127</f>
        <v>-3823.3725000000013</v>
      </c>
      <c r="H127" s="425">
        <v>28609.011200000001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30">
        <f>D129+D134+D137</f>
        <v>39307</v>
      </c>
      <c r="E128" s="295">
        <f>E129+E134+E137</f>
        <v>836.58339999999998</v>
      </c>
      <c r="F128" s="295">
        <f>F137+F134+F129</f>
        <v>43057.342499999999</v>
      </c>
      <c r="G128" s="295">
        <f>D128-F128</f>
        <v>-3750.3424999999988</v>
      </c>
      <c r="H128" s="297">
        <f>H129+H134+H137</f>
        <v>43458.266100000001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37">
        <f>D130+D131+D132+D133</f>
        <v>29480</v>
      </c>
      <c r="E129" s="422">
        <f>E130+E131+E132+E133</f>
        <v>639.85770000000002</v>
      </c>
      <c r="F129" s="422">
        <f>F130+F131+F133+F132</f>
        <v>31844.173200000001</v>
      </c>
      <c r="G129" s="422">
        <f>G130+G131+G132+G133</f>
        <v>-2364.1731999999993</v>
      </c>
      <c r="H129" s="426">
        <f>H130+H131+H132+H133</f>
        <v>34493.438699999999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29">
        <v>8343</v>
      </c>
      <c r="E130" s="294">
        <v>257.62740000000002</v>
      </c>
      <c r="F130" s="294">
        <v>5659.0960999999998</v>
      </c>
      <c r="G130" s="294">
        <f t="shared" ref="G130:G133" si="2">D130-F130</f>
        <v>2683.9039000000002</v>
      </c>
      <c r="H130" s="296">
        <v>4806.6012000000001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29">
        <v>7665</v>
      </c>
      <c r="E131" s="294">
        <v>145.9982</v>
      </c>
      <c r="F131" s="294">
        <v>8432.8819999999996</v>
      </c>
      <c r="G131" s="294">
        <f t="shared" si="2"/>
        <v>-767.88199999999961</v>
      </c>
      <c r="H131" s="296">
        <v>10263.510899999999</v>
      </c>
      <c r="I131" s="166" t="s">
        <v>105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29">
        <v>7635</v>
      </c>
      <c r="E132" s="294">
        <v>131.8749</v>
      </c>
      <c r="F132" s="294">
        <v>9843.4938000000002</v>
      </c>
      <c r="G132" s="294">
        <f t="shared" si="2"/>
        <v>-2208.4938000000002</v>
      </c>
      <c r="H132" s="296">
        <v>11223.529399999999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29">
        <v>5837</v>
      </c>
      <c r="E133" s="294">
        <v>104.35720000000001</v>
      </c>
      <c r="F133" s="294">
        <v>7908.7012999999997</v>
      </c>
      <c r="G133" s="294">
        <f t="shared" si="2"/>
        <v>-2071.7012999999997</v>
      </c>
      <c r="H133" s="296">
        <v>8199.7972000000009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34">
        <f>D135+D136</f>
        <v>4324</v>
      </c>
      <c r="E134" s="300">
        <f>E135</f>
        <v>1.1420999999999999</v>
      </c>
      <c r="F134" s="300">
        <f>F135+F136</f>
        <v>5370.2434000000003</v>
      </c>
      <c r="G134" s="300">
        <f>D134-F134</f>
        <v>-1046.2434000000003</v>
      </c>
      <c r="H134" s="304">
        <f>H135+H136</f>
        <v>4337.9710999999998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38">
        <v>3824</v>
      </c>
      <c r="E135" s="423">
        <v>1.1420999999999999</v>
      </c>
      <c r="F135" s="423">
        <v>5370.2434000000003</v>
      </c>
      <c r="G135" s="423"/>
      <c r="H135" s="427">
        <v>4337.9710999999998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38">
        <v>500</v>
      </c>
      <c r="E136" s="423"/>
      <c r="F136" s="423"/>
      <c r="G136" s="423"/>
      <c r="H136" s="427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35">
        <v>5503</v>
      </c>
      <c r="E137" s="301">
        <v>195.58359999999999</v>
      </c>
      <c r="F137" s="301">
        <v>5842.9259000000002</v>
      </c>
      <c r="G137" s="301">
        <f>D137-F137</f>
        <v>-339.92590000000018</v>
      </c>
      <c r="H137" s="305">
        <v>4626.8563000000004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39">
        <v>160</v>
      </c>
      <c r="E138" s="424"/>
      <c r="F138" s="424">
        <v>7.1988000000000003</v>
      </c>
      <c r="G138" s="424">
        <f>D138-F138</f>
        <v>152.80119999999999</v>
      </c>
      <c r="H138" s="428">
        <v>7.5829000000000004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326">
        <v>2000</v>
      </c>
      <c r="E139" s="288">
        <v>12.039300000000001</v>
      </c>
      <c r="F139" s="288">
        <v>2000</v>
      </c>
      <c r="G139" s="288">
        <f>D139-F139</f>
        <v>0</v>
      </c>
      <c r="H139" s="290">
        <v>310.9667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326">
        <v>350</v>
      </c>
      <c r="E140" s="288"/>
      <c r="F140" s="288">
        <v>221.20099999999999</v>
      </c>
      <c r="G140" s="288">
        <f>D140-F140</f>
        <v>128.79900000000001</v>
      </c>
      <c r="H140" s="290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326"/>
      <c r="E141" s="288"/>
      <c r="F141" s="288">
        <v>73.699500000002445</v>
      </c>
      <c r="G141" s="288">
        <f>D141-F141</f>
        <v>-73.699500000002445</v>
      </c>
      <c r="H141" s="290">
        <v>392.17109999997774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1">
        <f>D123+D127+D128+D138+D139+D140+D141</f>
        <v>105950</v>
      </c>
      <c r="E142" s="253">
        <f>E123+E127+E128+E138+E139+E140+E141</f>
        <v>1045.3781999999999</v>
      </c>
      <c r="F142" s="253">
        <f>F123+F127+F128+F138+F139+F140+F141</f>
        <v>112552.61470000001</v>
      </c>
      <c r="G142" s="253">
        <f>G123+G127+G128+G138+G139+G140+G141</f>
        <v>-6602.6147000000028</v>
      </c>
      <c r="H142" s="250">
        <f>H123+H127+H128+H138+H139+H140+H141</f>
        <v>110489.65099999998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358" t="s">
        <v>2</v>
      </c>
      <c r="D151" s="359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96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47</v>
      </c>
      <c r="F159" s="81" t="str">
        <f>F20</f>
        <v>LANDET KVANTUM T.O.M UKE 47</v>
      </c>
      <c r="G159" s="81" t="str">
        <f>H20</f>
        <v>RESTKVOTER</v>
      </c>
      <c r="H159" s="108" t="str">
        <f>I20</f>
        <v>LANDET KVANTUM T.O.M. UKE 47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10.921799999999999</v>
      </c>
      <c r="F160" s="233">
        <v>18833.991999999998</v>
      </c>
      <c r="G160" s="233">
        <f>D160-F160</f>
        <v>253.00800000000163</v>
      </c>
      <c r="H160" s="285">
        <v>12126.96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8</v>
      </c>
      <c r="G161" s="233">
        <f>D161-F161</f>
        <v>492</v>
      </c>
      <c r="H161" s="285">
        <v>7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10.921799999999999</v>
      </c>
      <c r="F163" s="235">
        <f>SUM(F160:F162)</f>
        <v>18841.991999999998</v>
      </c>
      <c r="G163" s="235">
        <f>D163-F163</f>
        <v>758.00800000000163</v>
      </c>
      <c r="H163" s="262">
        <f>SUM(H160:H162)</f>
        <v>12133.96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97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365" t="s">
        <v>1</v>
      </c>
      <c r="C166" s="366"/>
      <c r="D166" s="366"/>
      <c r="E166" s="366"/>
      <c r="F166" s="366"/>
      <c r="G166" s="366"/>
      <c r="H166" s="366"/>
      <c r="I166" s="366"/>
      <c r="J166" s="366"/>
      <c r="K166" s="367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358" t="s">
        <v>2</v>
      </c>
      <c r="D168" s="359"/>
      <c r="E168" s="358" t="s">
        <v>61</v>
      </c>
      <c r="F168" s="359"/>
      <c r="G168" s="358" t="s">
        <v>62</v>
      </c>
      <c r="H168" s="359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95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362" t="s">
        <v>8</v>
      </c>
      <c r="C177" s="363"/>
      <c r="D177" s="363"/>
      <c r="E177" s="363"/>
      <c r="F177" s="363"/>
      <c r="G177" s="363"/>
      <c r="H177" s="363"/>
      <c r="I177" s="363"/>
      <c r="J177" s="363"/>
      <c r="K177" s="364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15" t="str">
        <f>E20</f>
        <v>LANDET KVANTUM UKE 47</v>
      </c>
      <c r="F179" s="81" t="str">
        <f>F20</f>
        <v>LANDET KVANTUM T.O.M UKE 47</v>
      </c>
      <c r="G179" s="81" t="str">
        <f>H20</f>
        <v>RESTKVOTER</v>
      </c>
      <c r="H179" s="108" t="str">
        <f>I20</f>
        <v>LANDET KVANTUM T.O.M. UKE 47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45">
        <f>D181+D182+D183+D184+D185</f>
        <v>20233</v>
      </c>
      <c r="E180" s="340">
        <f>E181+E182+E183+E184+E185</f>
        <v>327.94450000000001</v>
      </c>
      <c r="F180" s="340">
        <f>F181+F182+F183+F184+F185</f>
        <v>25772.531299999999</v>
      </c>
      <c r="G180" s="340">
        <f>G181+G182+G183+G184+G185</f>
        <v>-5539.5312999999996</v>
      </c>
      <c r="H180" s="352">
        <f>H181+H182+H183+H184+H185</f>
        <v>28948.977599999998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46">
        <v>11120</v>
      </c>
      <c r="E181" s="351"/>
      <c r="F181" s="351">
        <v>15047.752</v>
      </c>
      <c r="G181" s="351">
        <f t="shared" ref="G181:G187" si="3">D181-F181</f>
        <v>-3927.7520000000004</v>
      </c>
      <c r="H181" s="353">
        <v>20886.9617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46">
        <v>2894</v>
      </c>
      <c r="E182" s="351"/>
      <c r="F182" s="351">
        <v>2943.1500999999998</v>
      </c>
      <c r="G182" s="351">
        <f t="shared" si="3"/>
        <v>-49.150099999999838</v>
      </c>
      <c r="H182" s="353">
        <v>4101.5519999999997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46">
        <v>1430</v>
      </c>
      <c r="E183" s="351">
        <v>3.516</v>
      </c>
      <c r="F183" s="351">
        <v>3775.7285999999999</v>
      </c>
      <c r="G183" s="351">
        <f t="shared" si="3"/>
        <v>-2345.7285999999999</v>
      </c>
      <c r="H183" s="353">
        <v>2079.9546999999998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46">
        <v>4689</v>
      </c>
      <c r="E184" s="351">
        <v>324.42849999999999</v>
      </c>
      <c r="F184" s="351">
        <v>4005.9005999999999</v>
      </c>
      <c r="G184" s="351">
        <f t="shared" si="3"/>
        <v>683.09940000000006</v>
      </c>
      <c r="H184" s="353">
        <v>1880.5092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47">
        <v>100</v>
      </c>
      <c r="E185" s="341"/>
      <c r="F185" s="341"/>
      <c r="G185" s="341">
        <f t="shared" si="3"/>
        <v>100</v>
      </c>
      <c r="H185" s="354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48">
        <v>5500</v>
      </c>
      <c r="E186" s="344">
        <v>13.099</v>
      </c>
      <c r="F186" s="344">
        <v>4198.3371999999999</v>
      </c>
      <c r="G186" s="344">
        <f t="shared" si="3"/>
        <v>1301.6628000000001</v>
      </c>
      <c r="H186" s="355">
        <v>2237.0354000000002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45">
        <v>8000</v>
      </c>
      <c r="E187" s="340">
        <v>86.244900000000001</v>
      </c>
      <c r="F187" s="340">
        <v>4745.6140999999998</v>
      </c>
      <c r="G187" s="340">
        <f t="shared" si="3"/>
        <v>3254.3859000000002</v>
      </c>
      <c r="H187" s="352">
        <v>2825.4594000000002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46"/>
      <c r="E188" s="351"/>
      <c r="F188" s="351">
        <v>2199.5127000000002</v>
      </c>
      <c r="G188" s="351"/>
      <c r="H188" s="353">
        <v>453.61919999999998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49"/>
      <c r="E189" s="342">
        <f>E187-E188</f>
        <v>86.244900000000001</v>
      </c>
      <c r="F189" s="342">
        <f>F187-F188</f>
        <v>2546.1013999999996</v>
      </c>
      <c r="G189" s="342"/>
      <c r="H189" s="356">
        <f>H187-H188</f>
        <v>2371.8402000000001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50">
        <v>11</v>
      </c>
      <c r="E190" s="343"/>
      <c r="F190" s="343">
        <v>2.7336999999999998</v>
      </c>
      <c r="G190" s="343">
        <f>D190-F190</f>
        <v>8.2663000000000011</v>
      </c>
      <c r="H190" s="357">
        <v>2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48"/>
      <c r="E191" s="344"/>
      <c r="F191" s="344">
        <v>85</v>
      </c>
      <c r="G191" s="344">
        <f>D191-F191</f>
        <v>-85</v>
      </c>
      <c r="H191" s="355">
        <v>46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91">
        <f>D180+D186+D187+D190</f>
        <v>33744</v>
      </c>
      <c r="E192" s="253">
        <f>E180+E186+E187+E190+E191</f>
        <v>427.28840000000002</v>
      </c>
      <c r="F192" s="253">
        <f>F180+F186+F187+F190+F191</f>
        <v>34804.216299999993</v>
      </c>
      <c r="G192" s="253">
        <f>G180+G186+G187+G190+G191</f>
        <v>-1060.2162999999994</v>
      </c>
      <c r="H192" s="250">
        <f>H180+H186+H187+H190+H191</f>
        <v>34059.472399999999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365" t="s">
        <v>1</v>
      </c>
      <c r="C197" s="366"/>
      <c r="D197" s="366"/>
      <c r="E197" s="366"/>
      <c r="F197" s="366"/>
      <c r="G197" s="366"/>
      <c r="H197" s="366"/>
      <c r="I197" s="366"/>
      <c r="J197" s="366"/>
      <c r="K197" s="367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358" t="s">
        <v>2</v>
      </c>
      <c r="D199" s="359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362" t="s">
        <v>8</v>
      </c>
      <c r="C207" s="363"/>
      <c r="D207" s="363"/>
      <c r="E207" s="363"/>
      <c r="F207" s="363"/>
      <c r="G207" s="363"/>
      <c r="H207" s="363"/>
      <c r="I207" s="363"/>
      <c r="J207" s="363"/>
      <c r="K207" s="364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47</v>
      </c>
      <c r="F209" s="81" t="str">
        <f>F20</f>
        <v>LANDET KVANTUM T.O.M UKE 47</v>
      </c>
      <c r="G209" s="81" t="str">
        <f>H20</f>
        <v>RESTKVOTER</v>
      </c>
      <c r="H209" s="108" t="str">
        <f>I20</f>
        <v>LANDET KVANTUM T.O.M. UKE 47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17.347300000000001</v>
      </c>
      <c r="F210" s="233">
        <v>1246.0169000000001</v>
      </c>
      <c r="G210" s="233"/>
      <c r="H210" s="285">
        <v>1203.0333000000001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27.238600000000002</v>
      </c>
      <c r="F211" s="233">
        <v>3552.6116000000002</v>
      </c>
      <c r="G211" s="233"/>
      <c r="H211" s="285">
        <v>2852.0958000000001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>
        <v>1.3169</v>
      </c>
      <c r="F212" s="234">
        <v>7.2321999999999997</v>
      </c>
      <c r="G212" s="234"/>
      <c r="H212" s="286">
        <v>1.4818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52</v>
      </c>
      <c r="G213" s="234"/>
      <c r="H213" s="286">
        <v>27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45.902799999999999</v>
      </c>
      <c r="F214" s="235">
        <f>SUM(F210:F213)</f>
        <v>4857.8607000000011</v>
      </c>
      <c r="G214" s="235">
        <f>D214-F214</f>
        <v>317.13929999999891</v>
      </c>
      <c r="H214" s="262">
        <f>H210+H211+H212+H213</f>
        <v>4083.6109000000001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47
&amp;"-,Normal"&amp;11(iht. motatte landings- og sluttsedler fra fiskesalgslagene; alle tallstørrelser i hele tonn)&amp;R24.11.2015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UKE_47_2015</vt:lpstr>
      <vt:lpstr>UKE_47_2015!Utskriftsområde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Rune P. Mjørlund</cp:lastModifiedBy>
  <cp:lastPrinted>2015-11-17T15:09:22Z</cp:lastPrinted>
  <dcterms:created xsi:type="dcterms:W3CDTF">2011-07-06T12:13:20Z</dcterms:created>
  <dcterms:modified xsi:type="dcterms:W3CDTF">2015-11-24T10:38:53Z</dcterms:modified>
</cp:coreProperties>
</file>