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8800" windowHeight="14820" tabRatio="413"/>
  </bookViews>
  <sheets>
    <sheet name="UKE_5_2019" sheetId="1" r:id="rId1"/>
  </sheets>
  <definedNames>
    <definedName name="Z_14D440E4_F18A_4F78_9989_38C1B133222D_.wvu.Cols" localSheetId="0" hidden="1">UKE_5_2019!#REF!</definedName>
    <definedName name="Z_14D440E4_F18A_4F78_9989_38C1B133222D_.wvu.PrintArea" localSheetId="0" hidden="1">UKE_5_2019!$B$1:$M$247</definedName>
    <definedName name="Z_14D440E4_F18A_4F78_9989_38C1B133222D_.wvu.Rows" localSheetId="0" hidden="1">UKE_5_2019!$359:$1048576,UKE_5_2019!$248:$358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60" i="1" l="1"/>
  <c r="E60" i="1"/>
  <c r="H60" i="1"/>
  <c r="H66" i="1" s="1"/>
  <c r="D199" i="1"/>
  <c r="D151" i="1"/>
  <c r="D129" i="1"/>
  <c r="H112" i="1"/>
  <c r="F112" i="1"/>
  <c r="D112" i="1"/>
  <c r="H78" i="1"/>
  <c r="F78" i="1"/>
  <c r="D78" i="1"/>
  <c r="D53" i="1"/>
  <c r="D32" i="1"/>
  <c r="D21" i="1"/>
  <c r="D25" i="1"/>
  <c r="H14" i="1"/>
  <c r="F14" i="1"/>
  <c r="D14" i="1"/>
  <c r="D24" i="1" l="1"/>
  <c r="D40" i="1" s="1"/>
  <c r="H170" i="1"/>
  <c r="F170" i="1"/>
  <c r="I32" i="1" l="1"/>
  <c r="D243" i="1"/>
  <c r="H239" i="1"/>
  <c r="F239" i="1"/>
  <c r="G239" i="1" s="1"/>
  <c r="E239" i="1"/>
  <c r="H236" i="1"/>
  <c r="F236" i="1"/>
  <c r="G236" i="1" s="1"/>
  <c r="E236" i="1"/>
  <c r="H233" i="1"/>
  <c r="F233" i="1"/>
  <c r="G233" i="1" s="1"/>
  <c r="E233" i="1"/>
  <c r="G243" i="1" l="1"/>
  <c r="E243" i="1"/>
  <c r="H243" i="1"/>
  <c r="F243" i="1"/>
  <c r="G207" i="1" l="1"/>
  <c r="G208" i="1"/>
  <c r="G209" i="1"/>
  <c r="G206" i="1"/>
  <c r="G59" i="1" l="1"/>
  <c r="G57" i="1"/>
  <c r="D124" i="1" l="1"/>
  <c r="D123" i="1" s="1"/>
  <c r="D66" i="1" l="1"/>
  <c r="G186" i="1" l="1"/>
  <c r="G182" i="1"/>
  <c r="G181" i="1"/>
  <c r="G180" i="1"/>
  <c r="G179" i="1"/>
  <c r="G178" i="1"/>
  <c r="G136" i="1" l="1"/>
  <c r="G135" i="1"/>
  <c r="G134" i="1"/>
  <c r="G133" i="1"/>
  <c r="G132" i="1"/>
  <c r="G130" i="1"/>
  <c r="G126" i="1"/>
  <c r="G127" i="1"/>
  <c r="G128" i="1"/>
  <c r="G125" i="1"/>
  <c r="G122" i="1"/>
  <c r="G121" i="1"/>
  <c r="G120" i="1"/>
  <c r="G119" i="1"/>
  <c r="G98" i="1"/>
  <c r="G96" i="1"/>
  <c r="G95" i="1"/>
  <c r="G94" i="1"/>
  <c r="G91" i="1"/>
  <c r="G92" i="1"/>
  <c r="G93" i="1"/>
  <c r="G90" i="1"/>
  <c r="G87" i="1"/>
  <c r="G86" i="1"/>
  <c r="H37" i="1"/>
  <c r="H36" i="1"/>
  <c r="H35" i="1"/>
  <c r="H33" i="1"/>
  <c r="H31" i="1"/>
  <c r="H27" i="1"/>
  <c r="H28" i="1"/>
  <c r="H29" i="1"/>
  <c r="H26" i="1"/>
  <c r="H23" i="1"/>
  <c r="H22" i="1"/>
  <c r="H21" i="1" l="1"/>
  <c r="G124" i="1"/>
  <c r="G118" i="1"/>
  <c r="G97" i="1" l="1"/>
  <c r="H183" i="1" l="1"/>
  <c r="F34" i="1" l="1"/>
  <c r="H34" i="1" s="1"/>
  <c r="E131" i="1" l="1"/>
  <c r="E25" i="1" l="1"/>
  <c r="E124" i="1" l="1"/>
  <c r="E123" i="1" s="1"/>
  <c r="F30" i="1" l="1"/>
  <c r="H30" i="1" s="1"/>
  <c r="E177" i="1" l="1"/>
  <c r="F177" i="1"/>
  <c r="H131" i="1" l="1"/>
  <c r="H118" i="1"/>
  <c r="H124" i="1"/>
  <c r="H123" i="1" s="1"/>
  <c r="G40" i="1"/>
  <c r="F32" i="1"/>
  <c r="H137" i="1" l="1"/>
  <c r="H177" i="1"/>
  <c r="E32" i="1"/>
  <c r="E24" i="1" s="1"/>
  <c r="H32" i="1" l="1"/>
  <c r="H25" i="1"/>
  <c r="G89" i="1"/>
  <c r="G88" i="1" s="1"/>
  <c r="H24" i="1" l="1"/>
  <c r="E183" i="1" l="1"/>
  <c r="E188" i="1" s="1"/>
  <c r="F183" i="1"/>
  <c r="G183" i="1" s="1"/>
  <c r="H188" i="1"/>
  <c r="F131" i="1"/>
  <c r="G131" i="1" s="1"/>
  <c r="D210" i="1" l="1"/>
  <c r="F160" i="1" l="1"/>
  <c r="E160" i="1"/>
  <c r="D160" i="1"/>
  <c r="G159" i="1"/>
  <c r="G158" i="1"/>
  <c r="G157" i="1"/>
  <c r="G129" i="1"/>
  <c r="G123" i="1" s="1"/>
  <c r="F124" i="1"/>
  <c r="F118" i="1"/>
  <c r="E118" i="1"/>
  <c r="E137" i="1" s="1"/>
  <c r="D118" i="1"/>
  <c r="G64" i="1"/>
  <c r="F66" i="1"/>
  <c r="G66" i="1" s="1"/>
  <c r="E66" i="1"/>
  <c r="D137" i="1" l="1"/>
  <c r="F123" i="1"/>
  <c r="G160" i="1"/>
  <c r="G60" i="1"/>
  <c r="F137" i="1" l="1"/>
  <c r="G137" i="1" s="1"/>
  <c r="H89" i="1"/>
  <c r="H88" i="1" s="1"/>
  <c r="F89" i="1"/>
  <c r="F88" i="1" s="1"/>
  <c r="E89" i="1"/>
  <c r="E88" i="1" s="1"/>
  <c r="D89" i="1"/>
  <c r="D88" i="1" s="1"/>
  <c r="G85" i="1"/>
  <c r="H85" i="1"/>
  <c r="F85" i="1"/>
  <c r="E85" i="1"/>
  <c r="D85" i="1"/>
  <c r="E84" i="1"/>
  <c r="F84" i="1"/>
  <c r="G84" i="1"/>
  <c r="H84" i="1"/>
  <c r="H39" i="1"/>
  <c r="H38" i="1"/>
  <c r="H40" i="1" s="1"/>
  <c r="I25" i="1"/>
  <c r="F25" i="1"/>
  <c r="F24" i="1" s="1"/>
  <c r="I21" i="1"/>
  <c r="F21" i="1"/>
  <c r="E21" i="1"/>
  <c r="D99" i="1" l="1"/>
  <c r="E40" i="1"/>
  <c r="H99" i="1"/>
  <c r="F40" i="1"/>
  <c r="G99" i="1"/>
  <c r="F99" i="1"/>
  <c r="E99" i="1"/>
  <c r="I24" i="1"/>
  <c r="I40" i="1" s="1"/>
  <c r="F210" i="1" l="1"/>
  <c r="E210" i="1" l="1"/>
  <c r="F188" i="1" l="1"/>
  <c r="D177" i="1"/>
  <c r="H210" i="1" l="1"/>
  <c r="H160" i="1" l="1"/>
  <c r="G210" i="1" l="1"/>
  <c r="H205" i="1"/>
  <c r="H232" i="1" s="1"/>
  <c r="G205" i="1"/>
  <c r="F205" i="1"/>
  <c r="F232" i="1" s="1"/>
  <c r="E205" i="1"/>
  <c r="E232" i="1" s="1"/>
  <c r="G187" i="1"/>
  <c r="D188" i="1"/>
  <c r="H176" i="1"/>
  <c r="G176" i="1"/>
  <c r="F176" i="1"/>
  <c r="E176" i="1"/>
  <c r="H156" i="1"/>
  <c r="G156" i="1"/>
  <c r="F156" i="1"/>
  <c r="E156" i="1"/>
  <c r="H117" i="1"/>
  <c r="G117" i="1"/>
  <c r="F117" i="1"/>
  <c r="E117" i="1"/>
  <c r="H56" i="1"/>
  <c r="G56" i="1"/>
  <c r="F56" i="1"/>
  <c r="E56" i="1"/>
  <c r="G177" i="1" l="1"/>
  <c r="G188" i="1" s="1"/>
</calcChain>
</file>

<file path=xl/sharedStrings.xml><?xml version="1.0" encoding="utf-8"?>
<sst xmlns="http://schemas.openxmlformats.org/spreadsheetml/2006/main" count="245" uniqueCount="119">
  <si>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</si>
  <si>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</si>
  <si>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</si>
  <si>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</si>
  <si>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</si>
  <si>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</si>
  <si>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</si>
  <si>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</si>
  <si>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</si>
  <si>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</si>
  <si>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</si>
  <si>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</si>
  <si>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</si>
  <si>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</si>
  <si>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</si>
  <si>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</si>
  <si>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</si>
  <si>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</si>
  <si>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</si>
  <si>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</si>
  <si>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</si>
  <si>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</si>
  <si>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</si>
  <si>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</si>
  <si>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</si>
  <si>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</si>
  <si>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</si>
  <si>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</si>
  <si>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</si>
  <si>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</si>
  <si>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</si>
  <si>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</si>
  <si>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</si>
  <si>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</si>
  <si>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</si>
  <si>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</si>
  <si>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</si>
  <si>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</si>
  <si>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</si>
  <si>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</si>
  <si>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</si>
  <si>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</si>
  <si>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</si>
  <si>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</si>
  <si>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</si>
  <si>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</si>
  <si>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</si>
  <si>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</si>
  <si>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</si>
  <si>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</si>
  <si>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</si>
  <si>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</si>
  <si>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</si>
  <si>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</si>
  <si>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</si>
  <si>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</si>
  <si>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</si>
  <si>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</si>
  <si>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</si>
  <si>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</si>
  <si>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</si>
  <si>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</si>
  <si>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</si>
  <si>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</si>
  <si>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</si>
  <si>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</si>
  <si>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</si>
  <si>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</si>
  <si>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</si>
  <si>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</si>
  <si>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</si>
  <si>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</si>
  <si>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</si>
  <si>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</si>
  <si>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</si>
  <si>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</si>
  <si>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</si>
  <si>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</si>
  <si>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</si>
  <si>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</si>
  <si>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</si>
  <si>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</si>
  <si>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</si>
  <si>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</si>
  <si>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</si>
  <si>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</si>
  <si>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</si>
  <si>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</si>
  <si>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</si>
  <si>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</si>
  <si>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</si>
  <si>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</si>
  <si>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</si>
  <si>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</si>
  <si>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</si>
  <si>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0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</si>
  <si>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</si>
  <si>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</si>
  <si>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2019 fastsettes etter oppdatert kvoteråd fra ICES.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</si>
  <si>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</si>
  <si>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</si>
  <si>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</si>
  <si>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</si>
  <si>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</si>
  <si>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</si>
  <si>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</si>
  <si>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</si>
  <si>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</si>
  <si>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</si>
  <si>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</si>
  <si>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</si>
  <si>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</si>
  <si>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</si>
  <si>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t>LANDET KVANTUM UKE 5</t>
  </si>
  <si>
    <t>LANDET KVANTUM T.O.M UKE 5</t>
  </si>
  <si>
    <t>LANDET KVANTUM T.O.M. UKE 5 2018</t>
  </si>
  <si>
    <r>
      <t xml:space="preserve">3 </t>
    </r>
    <r>
      <rPr>
        <sz val="9"/>
        <color theme="1"/>
        <rFont val="Calibri"/>
        <family val="2"/>
      </rPr>
      <t>Registrert rekreasjonsfiske utgjør 23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</si>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</sst>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7" fillId="0" borderId="0"/>
    <xf numFmtId="49" fontId="67" fillId="0" borderId="0"/>
    <xf numFmtId="49" fontId="67" fillId="0" borderId="0"/>
    <xf numFmtId="0" fontId="67" fillId="0" borderId="0"/>
    <xf numFmtId="0" fontId="67" fillId="0" borderId="0"/>
  </cellStyleXfs>
  <cellXfs count="45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A220" zoomScaleNormal="115" workbookViewId="0">
      <selection activeCell="G244" sqref="G244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29" t="s">
        <v>88</v>
      </c>
      <c r="C2" s="430"/>
      <c r="D2" s="430"/>
      <c r="E2" s="430"/>
      <c r="F2" s="430"/>
      <c r="G2" s="430"/>
      <c r="H2" s="430"/>
      <c r="I2" s="430"/>
      <c r="J2" s="430"/>
      <c r="K2" s="431"/>
      <c r="L2" s="190"/>
      <c r="M2" s="190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2"/>
      <c r="C7" s="433"/>
      <c r="D7" s="433"/>
      <c r="E7" s="433"/>
      <c r="F7" s="433"/>
      <c r="G7" s="433"/>
      <c r="H7" s="433"/>
      <c r="I7" s="433"/>
      <c r="J7" s="433"/>
      <c r="K7" s="434"/>
      <c r="L7" s="207"/>
      <c r="M7" s="207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35" t="s">
        <v>2</v>
      </c>
      <c r="D9" s="436"/>
      <c r="E9" s="435" t="s">
        <v>20</v>
      </c>
      <c r="F9" s="436"/>
      <c r="G9" s="435" t="s">
        <v>21</v>
      </c>
      <c r="H9" s="436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4">
        <v>98080</v>
      </c>
      <c r="G10" s="166" t="s">
        <v>25</v>
      </c>
      <c r="H10" s="244">
        <v>26006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328697</v>
      </c>
      <c r="E11" s="166" t="s">
        <v>6</v>
      </c>
      <c r="F11" s="170">
        <v>211414</v>
      </c>
      <c r="G11" s="166" t="s">
        <v>80</v>
      </c>
      <c r="H11" s="170">
        <v>145744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316697</v>
      </c>
      <c r="E12" s="166" t="s">
        <v>99</v>
      </c>
      <c r="F12" s="170">
        <v>19203</v>
      </c>
      <c r="G12" s="166" t="s">
        <v>81</v>
      </c>
      <c r="H12" s="170">
        <v>24664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28</v>
      </c>
      <c r="D13" s="170">
        <v>100606</v>
      </c>
      <c r="E13" s="238"/>
      <c r="F13" s="239"/>
      <c r="G13" s="168" t="s">
        <v>15</v>
      </c>
      <c r="H13" s="245">
        <v>15000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746000</v>
      </c>
      <c r="E14" s="122" t="s">
        <v>7</v>
      </c>
      <c r="F14" s="171">
        <f>SUM(F10:F13)</f>
        <v>328697</v>
      </c>
      <c r="G14" s="122" t="s">
        <v>6</v>
      </c>
      <c r="H14" s="171">
        <f>SUM(H10:H13)</f>
        <v>211414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15"/>
      <c r="D15" s="315"/>
      <c r="E15" s="315"/>
      <c r="F15" s="315"/>
      <c r="G15" s="315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169"/>
      <c r="D16" s="206"/>
      <c r="E16" s="206"/>
      <c r="F16" s="206"/>
      <c r="G16" s="206"/>
      <c r="H16" s="206"/>
      <c r="I16" s="206"/>
      <c r="J16" s="200"/>
      <c r="K16" s="125"/>
      <c r="L16" s="124"/>
      <c r="M16" s="124"/>
    </row>
    <row r="17" spans="1:13" ht="15" customHeight="1" thickBot="1" x14ac:dyDescent="0.3">
      <c r="B17" s="126"/>
      <c r="C17" s="237"/>
      <c r="D17" s="237"/>
      <c r="E17" s="237"/>
      <c r="F17" s="237"/>
      <c r="G17" s="237"/>
      <c r="H17" s="237"/>
      <c r="I17" s="237"/>
      <c r="J17" s="201"/>
      <c r="K17" s="128"/>
      <c r="L17" s="119"/>
      <c r="M17" s="119"/>
    </row>
    <row r="18" spans="1:13" ht="21.75" customHeight="1" x14ac:dyDescent="0.25">
      <c r="B18" s="437" t="s">
        <v>8</v>
      </c>
      <c r="C18" s="438"/>
      <c r="D18" s="438"/>
      <c r="E18" s="438"/>
      <c r="F18" s="438"/>
      <c r="G18" s="438"/>
      <c r="H18" s="438"/>
      <c r="I18" s="438"/>
      <c r="J18" s="438"/>
      <c r="K18" s="439"/>
      <c r="L18" s="207"/>
      <c r="M18" s="207"/>
    </row>
    <row r="19" spans="1:13" ht="12" customHeight="1" thickBot="1" x14ac:dyDescent="0.3">
      <c r="B19" s="120"/>
      <c r="C19" s="240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7" t="s">
        <v>70</v>
      </c>
      <c r="E20" s="328" t="s">
        <v>113</v>
      </c>
      <c r="F20" s="328" t="s">
        <v>114</v>
      </c>
      <c r="G20" s="328" t="s">
        <v>69</v>
      </c>
      <c r="H20" s="328" t="s">
        <v>62</v>
      </c>
      <c r="I20" s="329" t="s">
        <v>115</v>
      </c>
      <c r="J20" s="117"/>
      <c r="K20" s="4"/>
      <c r="L20" s="4"/>
      <c r="M20"/>
    </row>
    <row r="21" spans="1:13" ht="14.1" customHeight="1" x14ac:dyDescent="0.25">
      <c r="B21" s="120"/>
      <c r="C21" s="261" t="s">
        <v>16</v>
      </c>
      <c r="D21" s="316">
        <f>D23+D22</f>
        <v>98080</v>
      </c>
      <c r="E21" s="330">
        <f>E23+E22</f>
        <v>5328.6687700000002</v>
      </c>
      <c r="F21" s="330">
        <f>F22+F23</f>
        <v>16564.475849999999</v>
      </c>
      <c r="G21" s="330"/>
      <c r="H21" s="330">
        <f>H23+H22</f>
        <v>81515.524149999997</v>
      </c>
      <c r="I21" s="331">
        <f>I23+I22</f>
        <v>17216.795419999999</v>
      </c>
      <c r="J21" s="129"/>
      <c r="K21" s="157"/>
      <c r="L21" s="157"/>
      <c r="M21"/>
    </row>
    <row r="22" spans="1:13" ht="14.1" customHeight="1" x14ac:dyDescent="0.25">
      <c r="B22" s="120"/>
      <c r="C22" s="262" t="s">
        <v>12</v>
      </c>
      <c r="D22" s="317">
        <v>97330</v>
      </c>
      <c r="E22" s="332">
        <v>5325.6327700000002</v>
      </c>
      <c r="F22" s="332">
        <v>16560.610349999999</v>
      </c>
      <c r="G22" s="332"/>
      <c r="H22" s="332">
        <f>D22-F22</f>
        <v>80769.389649999997</v>
      </c>
      <c r="I22" s="333">
        <v>17191.169419999998</v>
      </c>
      <c r="J22" s="129"/>
      <c r="K22" s="157"/>
      <c r="L22" s="157"/>
      <c r="M22"/>
    </row>
    <row r="23" spans="1:13" ht="14.1" customHeight="1" thickBot="1" x14ac:dyDescent="0.3">
      <c r="B23" s="120"/>
      <c r="C23" s="263" t="s">
        <v>11</v>
      </c>
      <c r="D23" s="326">
        <v>750</v>
      </c>
      <c r="E23" s="334">
        <v>3.036</v>
      </c>
      <c r="F23" s="334">
        <v>3.8654999999999999</v>
      </c>
      <c r="G23" s="334"/>
      <c r="H23" s="332">
        <f>D23-F23</f>
        <v>746.1345</v>
      </c>
      <c r="I23" s="333">
        <v>25.626000000000001</v>
      </c>
      <c r="J23" s="129"/>
      <c r="K23" s="157"/>
      <c r="L23" s="157"/>
      <c r="M23"/>
    </row>
    <row r="24" spans="1:13" ht="14.1" customHeight="1" x14ac:dyDescent="0.25">
      <c r="B24" s="120"/>
      <c r="C24" s="261" t="s">
        <v>17</v>
      </c>
      <c r="D24" s="316">
        <f>D32+D31+D25</f>
        <v>216824</v>
      </c>
      <c r="E24" s="330">
        <f>E32+E31+E25</f>
        <v>7105.0336300000008</v>
      </c>
      <c r="F24" s="330">
        <f>F25+F31+F32</f>
        <v>20284.285029999999</v>
      </c>
      <c r="G24" s="330"/>
      <c r="H24" s="330">
        <f>H25+H31+H32</f>
        <v>196539.71496999997</v>
      </c>
      <c r="I24" s="331">
        <f>I25+I31+I32</f>
        <v>21924.231299999999</v>
      </c>
      <c r="J24" s="129"/>
      <c r="K24" s="157"/>
      <c r="L24" s="157"/>
      <c r="M24"/>
    </row>
    <row r="25" spans="1:13" ht="15" customHeight="1" x14ac:dyDescent="0.25">
      <c r="A25" s="21"/>
      <c r="B25" s="130"/>
      <c r="C25" s="268" t="s">
        <v>82</v>
      </c>
      <c r="D25" s="318">
        <f>D26+D27+D28+D29+D30</f>
        <v>166154</v>
      </c>
      <c r="E25" s="336">
        <f>E26+E27+E28+E29</f>
        <v>5300.2578200000007</v>
      </c>
      <c r="F25" s="336">
        <f>F26+F27+F28+F29</f>
        <v>14498.930490000001</v>
      </c>
      <c r="G25" s="336"/>
      <c r="H25" s="336">
        <f>H26+H27+H28+H29+H30</f>
        <v>151655.06951</v>
      </c>
      <c r="I25" s="337">
        <f>I26+I27+I28+I29+I30</f>
        <v>16799.815029999998</v>
      </c>
      <c r="J25" s="129"/>
      <c r="K25" s="157"/>
      <c r="L25" s="157"/>
      <c r="M25"/>
    </row>
    <row r="26" spans="1:13" ht="14.1" customHeight="1" x14ac:dyDescent="0.25">
      <c r="A26" s="22"/>
      <c r="B26" s="131"/>
      <c r="C26" s="267" t="s">
        <v>22</v>
      </c>
      <c r="D26" s="319">
        <v>42360</v>
      </c>
      <c r="E26" s="338">
        <v>1312.3295700000001</v>
      </c>
      <c r="F26" s="338">
        <v>3828.9652000000001</v>
      </c>
      <c r="G26" s="338"/>
      <c r="H26" s="338">
        <f>D26-F26+G26</f>
        <v>38531.034800000001</v>
      </c>
      <c r="I26" s="339">
        <v>4845.2776199999998</v>
      </c>
      <c r="J26" s="129"/>
      <c r="K26" s="157"/>
      <c r="L26" s="157"/>
      <c r="M26"/>
    </row>
    <row r="27" spans="1:13" ht="14.1" customHeight="1" x14ac:dyDescent="0.25">
      <c r="A27" s="22"/>
      <c r="B27" s="131"/>
      <c r="C27" s="267" t="s">
        <v>59</v>
      </c>
      <c r="D27" s="319">
        <v>42058</v>
      </c>
      <c r="E27" s="338">
        <v>1778.6734300000001</v>
      </c>
      <c r="F27" s="338">
        <v>5427.1257900000001</v>
      </c>
      <c r="G27" s="338"/>
      <c r="H27" s="338">
        <f>D27-F27+G27</f>
        <v>36630.874210000002</v>
      </c>
      <c r="I27" s="339">
        <v>6462.1496800000004</v>
      </c>
      <c r="J27" s="129"/>
      <c r="K27" s="157"/>
      <c r="L27" s="157"/>
      <c r="M27"/>
    </row>
    <row r="28" spans="1:13" ht="14.1" customHeight="1" x14ac:dyDescent="0.25">
      <c r="A28" s="22"/>
      <c r="B28" s="131"/>
      <c r="C28" s="267" t="s">
        <v>60</v>
      </c>
      <c r="D28" s="319">
        <v>39992</v>
      </c>
      <c r="E28" s="338">
        <v>2016.2788499999999</v>
      </c>
      <c r="F28" s="338">
        <v>4721.7237699999996</v>
      </c>
      <c r="G28" s="338"/>
      <c r="H28" s="338">
        <f>D28-F28+G28</f>
        <v>35270.276230000003</v>
      </c>
      <c r="I28" s="339">
        <v>4855.6827400000002</v>
      </c>
      <c r="J28" s="129"/>
      <c r="K28" s="157"/>
      <c r="L28" s="157"/>
      <c r="M28"/>
    </row>
    <row r="29" spans="1:13" ht="14.1" customHeight="1" x14ac:dyDescent="0.25">
      <c r="A29" s="22"/>
      <c r="B29" s="131"/>
      <c r="C29" s="267" t="s">
        <v>84</v>
      </c>
      <c r="D29" s="319">
        <v>26744</v>
      </c>
      <c r="E29" s="338">
        <v>192.97596999999999</v>
      </c>
      <c r="F29" s="338">
        <v>521.11572999999999</v>
      </c>
      <c r="G29" s="338"/>
      <c r="H29" s="338">
        <f>D29-F29+G29</f>
        <v>26222.884269999999</v>
      </c>
      <c r="I29" s="339">
        <v>636.70498999999995</v>
      </c>
      <c r="J29" s="129"/>
      <c r="K29" s="157"/>
      <c r="L29" s="157"/>
      <c r="M29"/>
    </row>
    <row r="30" spans="1:13" ht="14.1" customHeight="1" x14ac:dyDescent="0.25">
      <c r="A30" s="22"/>
      <c r="B30" s="131"/>
      <c r="C30" s="267" t="s">
        <v>85</v>
      </c>
      <c r="D30" s="319">
        <v>15000</v>
      </c>
      <c r="E30" s="338"/>
      <c r="F30" s="338">
        <f>SUM(G26:G29)</f>
        <v>0</v>
      </c>
      <c r="G30" s="338"/>
      <c r="H30" s="338">
        <f>D30-F30</f>
        <v>15000</v>
      </c>
      <c r="I30" s="337"/>
      <c r="J30" s="129"/>
      <c r="K30" s="157"/>
      <c r="L30" s="157"/>
      <c r="M30"/>
    </row>
    <row r="31" spans="1:13" ht="14.1" customHeight="1" x14ac:dyDescent="0.25">
      <c r="A31" s="23"/>
      <c r="B31" s="130"/>
      <c r="C31" s="268" t="s">
        <v>18</v>
      </c>
      <c r="D31" s="318">
        <v>26006</v>
      </c>
      <c r="E31" s="336">
        <v>1588.5659499999999</v>
      </c>
      <c r="F31" s="336">
        <v>5143.9081399999995</v>
      </c>
      <c r="G31" s="338"/>
      <c r="H31" s="405">
        <f>D31-F31</f>
        <v>20862.09186</v>
      </c>
      <c r="I31" s="337">
        <v>3901.5107499999999</v>
      </c>
      <c r="J31" s="129"/>
      <c r="K31" s="157"/>
      <c r="L31" s="157"/>
      <c r="M31"/>
    </row>
    <row r="32" spans="1:13" ht="14.1" customHeight="1" x14ac:dyDescent="0.25">
      <c r="A32" s="23"/>
      <c r="B32" s="130"/>
      <c r="C32" s="268" t="s">
        <v>83</v>
      </c>
      <c r="D32" s="318">
        <f>D33+D34</f>
        <v>24664</v>
      </c>
      <c r="E32" s="336">
        <f>E33</f>
        <v>216.20985999999999</v>
      </c>
      <c r="F32" s="336">
        <f>F33</f>
        <v>641.44640000000004</v>
      </c>
      <c r="G32" s="338"/>
      <c r="H32" s="336">
        <f>H33+H34</f>
        <v>24022.553599999999</v>
      </c>
      <c r="I32" s="337">
        <f>I33</f>
        <v>1222.90552</v>
      </c>
      <c r="J32" s="129"/>
      <c r="K32" s="157"/>
      <c r="L32" s="157"/>
      <c r="M32"/>
    </row>
    <row r="33" spans="1:13" ht="14.1" customHeight="1" x14ac:dyDescent="0.25">
      <c r="A33" s="22"/>
      <c r="B33" s="131"/>
      <c r="C33" s="267" t="s">
        <v>10</v>
      </c>
      <c r="D33" s="319">
        <v>22824</v>
      </c>
      <c r="E33" s="338">
        <v>216.20985999999999</v>
      </c>
      <c r="F33" s="338">
        <v>641.44640000000004</v>
      </c>
      <c r="G33" s="338"/>
      <c r="H33" s="338">
        <f>D33-F33+G33</f>
        <v>22182.553599999999</v>
      </c>
      <c r="I33" s="339">
        <v>1222.90552</v>
      </c>
      <c r="J33" s="129"/>
      <c r="K33" s="157"/>
      <c r="L33" s="157"/>
      <c r="M33"/>
    </row>
    <row r="34" spans="1:13" ht="14.1" customHeight="1" thickBot="1" x14ac:dyDescent="0.3">
      <c r="A34" s="22"/>
      <c r="B34" s="131"/>
      <c r="C34" s="340" t="s">
        <v>86</v>
      </c>
      <c r="D34" s="320">
        <v>1840</v>
      </c>
      <c r="E34" s="341"/>
      <c r="F34" s="341">
        <f>G33</f>
        <v>0</v>
      </c>
      <c r="G34" s="341"/>
      <c r="H34" s="341">
        <f t="shared" ref="H34:H39" si="0">D34-F34</f>
        <v>1840</v>
      </c>
      <c r="I34" s="342"/>
      <c r="J34" s="129"/>
      <c r="K34" s="157"/>
      <c r="L34" s="157"/>
      <c r="M34"/>
    </row>
    <row r="35" spans="1:13" ht="15.75" customHeight="1" thickBot="1" x14ac:dyDescent="0.3">
      <c r="B35" s="120"/>
      <c r="C35" s="174" t="s">
        <v>71</v>
      </c>
      <c r="D35" s="398">
        <v>3000</v>
      </c>
      <c r="E35" s="343"/>
      <c r="F35" s="343"/>
      <c r="G35" s="343"/>
      <c r="H35" s="372">
        <f t="shared" si="0"/>
        <v>3000</v>
      </c>
      <c r="I35" s="373"/>
      <c r="J35" s="129"/>
      <c r="K35" s="157"/>
      <c r="L35" s="157"/>
      <c r="M35"/>
    </row>
    <row r="36" spans="1:13" ht="14.1" customHeight="1" thickBot="1" x14ac:dyDescent="0.3">
      <c r="B36" s="120"/>
      <c r="C36" s="174" t="s">
        <v>13</v>
      </c>
      <c r="D36" s="321">
        <v>793</v>
      </c>
      <c r="E36" s="343">
        <v>3.6515399999999998</v>
      </c>
      <c r="F36" s="343">
        <v>25.74654</v>
      </c>
      <c r="G36" s="322"/>
      <c r="H36" s="372">
        <f t="shared" si="0"/>
        <v>767.25346000000002</v>
      </c>
      <c r="I36" s="396">
        <v>27.366679999999999</v>
      </c>
      <c r="J36" s="129"/>
      <c r="K36" s="157"/>
      <c r="L36" s="157"/>
      <c r="M36"/>
    </row>
    <row r="37" spans="1:13" ht="17.25" customHeight="1" thickBot="1" x14ac:dyDescent="0.3">
      <c r="B37" s="120"/>
      <c r="C37" s="174" t="s">
        <v>72</v>
      </c>
      <c r="D37" s="321">
        <v>3000</v>
      </c>
      <c r="E37" s="322">
        <v>5</v>
      </c>
      <c r="F37" s="322">
        <v>12</v>
      </c>
      <c r="G37" s="371"/>
      <c r="H37" s="372">
        <f t="shared" si="0"/>
        <v>2988</v>
      </c>
      <c r="I37" s="396">
        <v>21.700500000000002</v>
      </c>
      <c r="J37" s="129"/>
      <c r="K37" s="157"/>
      <c r="L37" s="157"/>
      <c r="M37"/>
    </row>
    <row r="38" spans="1:13" ht="17.25" customHeight="1" thickBot="1" x14ac:dyDescent="0.3">
      <c r="B38" s="120"/>
      <c r="C38" s="174" t="s">
        <v>65</v>
      </c>
      <c r="D38" s="321">
        <v>7000</v>
      </c>
      <c r="E38" s="322">
        <v>8</v>
      </c>
      <c r="F38" s="322">
        <v>7000</v>
      </c>
      <c r="G38" s="322"/>
      <c r="H38" s="372">
        <f t="shared" si="0"/>
        <v>0</v>
      </c>
      <c r="I38" s="396">
        <v>7000</v>
      </c>
      <c r="J38" s="129"/>
      <c r="K38" s="157"/>
      <c r="L38" s="157"/>
      <c r="M38"/>
    </row>
    <row r="39" spans="1:13" ht="14.1" customHeight="1" thickBot="1" x14ac:dyDescent="0.3">
      <c r="B39" s="120"/>
      <c r="C39" s="153" t="s">
        <v>14</v>
      </c>
      <c r="D39" s="321">
        <v>0</v>
      </c>
      <c r="E39" s="322"/>
      <c r="F39" s="322">
        <v>8</v>
      </c>
      <c r="G39" s="322"/>
      <c r="H39" s="372">
        <f t="shared" si="0"/>
        <v>-8</v>
      </c>
      <c r="I39" s="396">
        <v>2</v>
      </c>
      <c r="J39" s="129"/>
      <c r="K39" s="157"/>
      <c r="L39" s="157"/>
      <c r="M39"/>
    </row>
    <row r="40" spans="1:13" ht="16.5" customHeight="1" thickBot="1" x14ac:dyDescent="0.3">
      <c r="B40" s="120"/>
      <c r="C40" s="180" t="s">
        <v>9</v>
      </c>
      <c r="D40" s="323">
        <f>D21+D24+D35+D36+D37+D38+D39</f>
        <v>328697</v>
      </c>
      <c r="E40" s="198">
        <f>E21+E24+E35+E36+E38+E39+E37</f>
        <v>12450.353940000003</v>
      </c>
      <c r="F40" s="198">
        <f>F21+F24+F35+F36+F37+F38+F39</f>
        <v>43894.507420000002</v>
      </c>
      <c r="G40" s="198">
        <f>G26+G27+G28+G29+G33</f>
        <v>0</v>
      </c>
      <c r="H40" s="304">
        <f>H21+H24+H35+H36+H37+H38+H39</f>
        <v>284802.49257999996</v>
      </c>
      <c r="I40" s="199">
        <f>I21+I24+I35+I36+I37+I38+I39</f>
        <v>46192.093899999993</v>
      </c>
      <c r="J40" s="129"/>
      <c r="K40" s="157"/>
      <c r="L40" s="157"/>
      <c r="M40"/>
    </row>
    <row r="41" spans="1:13" ht="14.1" customHeight="1" x14ac:dyDescent="0.25">
      <c r="A41" s="16"/>
      <c r="B41" s="123"/>
      <c r="C41" s="124" t="s">
        <v>100</v>
      </c>
      <c r="D41" s="132"/>
      <c r="E41" s="132"/>
      <c r="F41" s="172"/>
      <c r="G41" s="172"/>
      <c r="H41" s="164"/>
      <c r="I41" s="164"/>
      <c r="J41" s="164"/>
      <c r="K41" s="125"/>
      <c r="L41" s="124"/>
      <c r="M41" s="124"/>
    </row>
    <row r="42" spans="1:13" s="16" customFormat="1" ht="14.1" customHeight="1" x14ac:dyDescent="0.25">
      <c r="B42" s="123"/>
      <c r="C42" s="133" t="s">
        <v>101</v>
      </c>
      <c r="D42" s="132"/>
      <c r="E42" s="132"/>
      <c r="F42" s="132"/>
      <c r="G42" s="132"/>
      <c r="H42" s="157"/>
      <c r="I42" s="157"/>
      <c r="J42" s="157"/>
      <c r="K42" s="125"/>
      <c r="L42" s="124"/>
      <c r="M42" s="124"/>
    </row>
    <row r="43" spans="1:13" s="16" customFormat="1" ht="14.1" customHeight="1" x14ac:dyDescent="0.25">
      <c r="B43" s="123"/>
      <c r="C43" s="204" t="s">
        <v>116</v>
      </c>
      <c r="D43" s="206"/>
      <c r="E43" s="206"/>
      <c r="F43" s="206"/>
      <c r="G43" s="132"/>
      <c r="H43" s="157"/>
      <c r="I43" s="157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69"/>
      <c r="E44" s="369"/>
      <c r="F44" s="369"/>
      <c r="G44" s="370"/>
      <c r="H44" s="105"/>
      <c r="I44" s="105"/>
      <c r="J44" s="155"/>
      <c r="K44" s="136"/>
      <c r="L44" s="124"/>
      <c r="M44" s="124"/>
    </row>
    <row r="45" spans="1:13" ht="12" customHeight="1" thickTop="1" x14ac:dyDescent="0.25">
      <c r="B45" s="6"/>
      <c r="C45" s="219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32" t="s">
        <v>1</v>
      </c>
      <c r="C47" s="433"/>
      <c r="D47" s="433"/>
      <c r="E47" s="433"/>
      <c r="F47" s="433"/>
      <c r="G47" s="433"/>
      <c r="H47" s="433"/>
      <c r="I47" s="433"/>
      <c r="J47" s="433"/>
      <c r="K47" s="434"/>
      <c r="L47" s="207"/>
      <c r="M47" s="207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24" t="s">
        <v>2</v>
      </c>
      <c r="D49" s="425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27</v>
      </c>
      <c r="D50" s="248">
        <v>13755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48">
        <v>12225</v>
      </c>
      <c r="E51" s="139"/>
      <c r="F51" s="139"/>
      <c r="G51" s="177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28</v>
      </c>
      <c r="D52" s="248">
        <v>1020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31</v>
      </c>
      <c r="D53" s="248">
        <f>D52+D51+D50</f>
        <v>27000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49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37" t="s">
        <v>8</v>
      </c>
      <c r="C55" s="438"/>
      <c r="D55" s="438"/>
      <c r="E55" s="438"/>
      <c r="F55" s="438"/>
      <c r="G55" s="438"/>
      <c r="H55" s="438"/>
      <c r="I55" s="438"/>
      <c r="J55" s="438"/>
      <c r="K55" s="439"/>
      <c r="L55" s="207"/>
      <c r="M55" s="207"/>
    </row>
    <row r="56" spans="2:13" s="3" customFormat="1" ht="48" thickBot="1" x14ac:dyDescent="0.3">
      <c r="B56" s="143"/>
      <c r="C56" s="179" t="s">
        <v>19</v>
      </c>
      <c r="D56" s="197" t="s">
        <v>20</v>
      </c>
      <c r="E56" s="195" t="str">
        <f>E20</f>
        <v>LANDET KVANTUM UKE 5</v>
      </c>
      <c r="F56" s="195" t="str">
        <f>F20</f>
        <v>LANDET KVANTUM T.O.M UKE 5</v>
      </c>
      <c r="G56" s="195" t="str">
        <f>H20</f>
        <v>RESTKVOTER</v>
      </c>
      <c r="H56" s="196" t="str">
        <f>I20</f>
        <v>LANDET KVANTUM T.O.M. UKE 5 2018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74" t="s">
        <v>32</v>
      </c>
      <c r="D57" s="446">
        <v>5376</v>
      </c>
      <c r="E57" s="384">
        <v>7.2342199999999997</v>
      </c>
      <c r="F57" s="349">
        <v>67.798090000000002</v>
      </c>
      <c r="G57" s="448">
        <f>D57-F57-F58</f>
        <v>5230.2683399999996</v>
      </c>
      <c r="H57" s="382">
        <v>130.7621</v>
      </c>
      <c r="I57" s="161"/>
      <c r="J57" s="161"/>
      <c r="K57" s="189"/>
      <c r="L57" s="106"/>
      <c r="M57" s="106"/>
    </row>
    <row r="58" spans="2:13" ht="14.1" customHeight="1" x14ac:dyDescent="0.25">
      <c r="B58" s="146"/>
      <c r="C58" s="147" t="s">
        <v>29</v>
      </c>
      <c r="D58" s="447"/>
      <c r="E58" s="375">
        <v>41.901859999999999</v>
      </c>
      <c r="F58" s="389">
        <v>77.933570000000003</v>
      </c>
      <c r="G58" s="449"/>
      <c r="H58" s="351">
        <v>79.081829999999997</v>
      </c>
      <c r="I58" s="161"/>
      <c r="J58" s="161"/>
      <c r="K58" s="189"/>
      <c r="L58" s="106"/>
      <c r="M58" s="106"/>
    </row>
    <row r="59" spans="2:13" ht="14.1" customHeight="1" thickBot="1" x14ac:dyDescent="0.3">
      <c r="B59" s="146"/>
      <c r="C59" s="148" t="s">
        <v>78</v>
      </c>
      <c r="D59" s="398">
        <v>200</v>
      </c>
      <c r="E59" s="385">
        <v>7.6799999999999993E-2</v>
      </c>
      <c r="F59" s="391">
        <v>1.12279</v>
      </c>
      <c r="G59" s="399">
        <f>D59-F59</f>
        <v>198.87720999999999</v>
      </c>
      <c r="H59" s="303">
        <v>2.4215300000000002</v>
      </c>
      <c r="I59" s="161"/>
      <c r="J59" s="161"/>
      <c r="K59" s="189"/>
      <c r="L59" s="106"/>
      <c r="M59" s="106"/>
    </row>
    <row r="60" spans="2:13" s="98" customFormat="1" ht="15.6" customHeight="1" x14ac:dyDescent="0.25">
      <c r="B60" s="162"/>
      <c r="C60" s="149" t="s">
        <v>58</v>
      </c>
      <c r="D60" s="350">
        <v>8063</v>
      </c>
      <c r="E60" s="386">
        <f>E61+E62+E63</f>
        <v>0</v>
      </c>
      <c r="F60" s="349">
        <f>F61+F62+F63</f>
        <v>1.0638000000000001</v>
      </c>
      <c r="G60" s="389">
        <f>D60-F60</f>
        <v>8061.9362000000001</v>
      </c>
      <c r="H60" s="352">
        <f>H61+H62+H63</f>
        <v>15.54304</v>
      </c>
      <c r="I60" s="163"/>
      <c r="J60" s="163"/>
      <c r="K60" s="189"/>
      <c r="L60" s="106"/>
      <c r="M60" s="106"/>
    </row>
    <row r="61" spans="2:13" s="22" customFormat="1" ht="14.1" customHeight="1" x14ac:dyDescent="0.25">
      <c r="B61" s="150"/>
      <c r="C61" s="151" t="s">
        <v>33</v>
      </c>
      <c r="D61" s="242"/>
      <c r="E61" s="376"/>
      <c r="F61" s="361"/>
      <c r="G61" s="361"/>
      <c r="H61" s="362">
        <v>5.1833</v>
      </c>
      <c r="I61" s="152"/>
      <c r="J61" s="152"/>
      <c r="K61" s="189"/>
      <c r="L61" s="106"/>
      <c r="M61" s="106"/>
    </row>
    <row r="62" spans="2:13" s="22" customFormat="1" ht="14.1" customHeight="1" x14ac:dyDescent="0.25">
      <c r="B62" s="150"/>
      <c r="C62" s="151" t="s">
        <v>34</v>
      </c>
      <c r="D62" s="242"/>
      <c r="E62" s="376"/>
      <c r="F62" s="361">
        <v>1.0638000000000001</v>
      </c>
      <c r="G62" s="361"/>
      <c r="H62" s="362">
        <v>8.6330500000000008</v>
      </c>
      <c r="I62" s="176"/>
      <c r="J62" s="176"/>
      <c r="K62" s="189"/>
      <c r="L62" s="106"/>
      <c r="M62" s="106"/>
    </row>
    <row r="63" spans="2:13" s="22" customFormat="1" ht="14.1" customHeight="1" thickBot="1" x14ac:dyDescent="0.3">
      <c r="B63" s="150"/>
      <c r="C63" s="226" t="s">
        <v>35</v>
      </c>
      <c r="D63" s="243"/>
      <c r="E63" s="377"/>
      <c r="F63" s="378"/>
      <c r="G63" s="378"/>
      <c r="H63" s="383">
        <v>1.7266900000000001</v>
      </c>
      <c r="I63" s="176"/>
      <c r="J63" s="176"/>
      <c r="K63" s="189"/>
      <c r="L63" s="106"/>
      <c r="M63" s="106"/>
    </row>
    <row r="64" spans="2:13" ht="14.1" customHeight="1" thickBot="1" x14ac:dyDescent="0.3">
      <c r="B64" s="120"/>
      <c r="C64" s="153" t="s">
        <v>36</v>
      </c>
      <c r="D64" s="228">
        <v>116</v>
      </c>
      <c r="E64" s="387"/>
      <c r="F64" s="380"/>
      <c r="G64" s="380">
        <f>D64-F64</f>
        <v>116</v>
      </c>
      <c r="H64" s="233"/>
      <c r="I64" s="157"/>
      <c r="J64" s="157"/>
      <c r="K64" s="189"/>
      <c r="L64" s="106"/>
      <c r="M64" s="106"/>
    </row>
    <row r="65" spans="2:13" ht="14.1" customHeight="1" thickBot="1" x14ac:dyDescent="0.3">
      <c r="B65" s="120"/>
      <c r="C65" s="153" t="s">
        <v>14</v>
      </c>
      <c r="D65" s="227"/>
      <c r="E65" s="388"/>
      <c r="F65" s="390"/>
      <c r="G65" s="390"/>
      <c r="H65" s="299"/>
      <c r="I65" s="157"/>
      <c r="J65" s="157"/>
      <c r="K65" s="189"/>
      <c r="L65" s="106"/>
      <c r="M65" s="106"/>
    </row>
    <row r="66" spans="2:13" s="3" customFormat="1" ht="16.5" customHeight="1" thickBot="1" x14ac:dyDescent="0.3">
      <c r="B66" s="118"/>
      <c r="C66" s="180" t="s">
        <v>9</v>
      </c>
      <c r="D66" s="187">
        <f>D57+D59+D60+D64</f>
        <v>13755</v>
      </c>
      <c r="E66" s="304">
        <f>E57+E58+E59+E60+E64+E65</f>
        <v>49.212879999999998</v>
      </c>
      <c r="F66" s="202">
        <f>F57+F58+F59+F60+F64+F65</f>
        <v>147.91825</v>
      </c>
      <c r="G66" s="202">
        <f>D66-F66</f>
        <v>13607.081749999999</v>
      </c>
      <c r="H66" s="210">
        <f>H57+H58+H59+H60+H64+H65</f>
        <v>227.80849999999998</v>
      </c>
      <c r="I66" s="173"/>
      <c r="J66" s="173"/>
      <c r="K66" s="189"/>
      <c r="L66" s="106"/>
      <c r="M66" s="106"/>
    </row>
    <row r="67" spans="2:13" s="3" customFormat="1" ht="19.149999999999999" customHeight="1" thickBot="1" x14ac:dyDescent="0.3">
      <c r="B67" s="158"/>
      <c r="C67" s="445" t="s">
        <v>102</v>
      </c>
      <c r="D67" s="445"/>
      <c r="E67" s="445"/>
      <c r="F67" s="445"/>
      <c r="G67" s="445"/>
      <c r="H67" s="175"/>
      <c r="I67" s="159"/>
      <c r="J67" s="159"/>
      <c r="K67" s="160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32" t="s">
        <v>1</v>
      </c>
      <c r="C72" s="433"/>
      <c r="D72" s="433"/>
      <c r="E72" s="433"/>
      <c r="F72" s="433"/>
      <c r="G72" s="433"/>
      <c r="H72" s="433"/>
      <c r="I72" s="433"/>
      <c r="J72" s="433"/>
      <c r="K72" s="434"/>
      <c r="L72" s="207"/>
      <c r="M72" s="207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35" t="s">
        <v>2</v>
      </c>
      <c r="D74" s="436"/>
      <c r="E74" s="435" t="s">
        <v>20</v>
      </c>
      <c r="F74" s="440"/>
      <c r="G74" s="435" t="s">
        <v>21</v>
      </c>
      <c r="H74" s="436"/>
      <c r="I74" s="157"/>
      <c r="J74" s="157"/>
      <c r="K74" s="116"/>
      <c r="L74" s="137"/>
      <c r="M74" s="137"/>
    </row>
    <row r="75" spans="2:13" ht="15" x14ac:dyDescent="0.25">
      <c r="B75" s="250"/>
      <c r="C75" s="166" t="s">
        <v>27</v>
      </c>
      <c r="D75" s="170">
        <v>85080</v>
      </c>
      <c r="E75" s="251" t="s">
        <v>5</v>
      </c>
      <c r="F75" s="244">
        <v>33444</v>
      </c>
      <c r="G75" s="252" t="s">
        <v>25</v>
      </c>
      <c r="H75" s="244">
        <v>10235</v>
      </c>
      <c r="I75" s="167"/>
      <c r="J75" s="167"/>
      <c r="K75" s="253"/>
      <c r="L75" s="294"/>
      <c r="M75" s="137"/>
    </row>
    <row r="76" spans="2:13" ht="15" x14ac:dyDescent="0.25">
      <c r="B76" s="250"/>
      <c r="C76" s="166" t="s">
        <v>3</v>
      </c>
      <c r="D76" s="170">
        <v>76080</v>
      </c>
      <c r="E76" s="254" t="s">
        <v>6</v>
      </c>
      <c r="F76" s="170">
        <v>49304</v>
      </c>
      <c r="G76" s="252" t="s">
        <v>80</v>
      </c>
      <c r="H76" s="170">
        <v>37965</v>
      </c>
      <c r="I76" s="167"/>
      <c r="J76" s="167"/>
      <c r="K76" s="253"/>
      <c r="L76" s="294"/>
      <c r="M76" s="137"/>
    </row>
    <row r="77" spans="2:13" ht="15.75" thickBot="1" x14ac:dyDescent="0.3">
      <c r="B77" s="250"/>
      <c r="C77" s="166" t="s">
        <v>28</v>
      </c>
      <c r="D77" s="170">
        <v>10840</v>
      </c>
      <c r="E77" s="166" t="s">
        <v>99</v>
      </c>
      <c r="F77" s="170">
        <v>2332</v>
      </c>
      <c r="G77" s="252" t="s">
        <v>81</v>
      </c>
      <c r="H77" s="170">
        <v>1104</v>
      </c>
      <c r="I77" s="167"/>
      <c r="J77" s="167"/>
      <c r="K77" s="253"/>
      <c r="L77" s="294"/>
      <c r="M77" s="137"/>
    </row>
    <row r="78" spans="2:13" ht="14.1" customHeight="1" thickBot="1" x14ac:dyDescent="0.3">
      <c r="B78" s="250"/>
      <c r="C78" s="122" t="s">
        <v>31</v>
      </c>
      <c r="D78" s="171">
        <f>SUM(D75:D77)</f>
        <v>172000</v>
      </c>
      <c r="E78" s="122" t="s">
        <v>7</v>
      </c>
      <c r="F78" s="171">
        <f>SUM(F75:F77)</f>
        <v>85080</v>
      </c>
      <c r="G78" s="122" t="s">
        <v>6</v>
      </c>
      <c r="H78" s="171">
        <f>SUM(H75:H77)</f>
        <v>49304</v>
      </c>
      <c r="I78" s="167"/>
      <c r="J78" s="167"/>
      <c r="K78" s="255"/>
      <c r="L78" s="258"/>
      <c r="M78" s="119"/>
    </row>
    <row r="79" spans="2:13" ht="12" customHeight="1" x14ac:dyDescent="0.25">
      <c r="B79" s="250"/>
      <c r="C79" s="400"/>
      <c r="D79" s="203"/>
      <c r="E79" s="203"/>
      <c r="F79" s="203"/>
      <c r="G79" s="203"/>
      <c r="H79" s="203"/>
      <c r="I79" s="257"/>
      <c r="J79" s="258"/>
      <c r="K79" s="255"/>
      <c r="L79" s="258"/>
      <c r="M79" s="119"/>
    </row>
    <row r="80" spans="2:13" ht="14.25" customHeight="1" x14ac:dyDescent="0.25">
      <c r="B80" s="250"/>
      <c r="C80" s="444"/>
      <c r="D80" s="444"/>
      <c r="E80" s="444"/>
      <c r="F80" s="444"/>
      <c r="G80" s="444"/>
      <c r="H80" s="444"/>
      <c r="I80" s="257"/>
      <c r="J80" s="258"/>
      <c r="K80" s="255"/>
      <c r="L80" s="258"/>
      <c r="M80" s="119"/>
    </row>
    <row r="81" spans="1:13" ht="6" customHeight="1" thickBot="1" x14ac:dyDescent="0.3">
      <c r="B81" s="250"/>
      <c r="C81" s="444"/>
      <c r="D81" s="444"/>
      <c r="E81" s="444"/>
      <c r="F81" s="444"/>
      <c r="G81" s="444"/>
      <c r="H81" s="444"/>
      <c r="I81" s="258"/>
      <c r="J81" s="258"/>
      <c r="K81" s="255"/>
      <c r="L81" s="258"/>
      <c r="M81" s="119"/>
    </row>
    <row r="82" spans="1:13" ht="14.1" customHeight="1" x14ac:dyDescent="0.25">
      <c r="B82" s="441" t="s">
        <v>8</v>
      </c>
      <c r="C82" s="442"/>
      <c r="D82" s="442"/>
      <c r="E82" s="442"/>
      <c r="F82" s="442"/>
      <c r="G82" s="442"/>
      <c r="H82" s="442"/>
      <c r="I82" s="442"/>
      <c r="J82" s="442"/>
      <c r="K82" s="443"/>
      <c r="L82" s="295"/>
      <c r="M82" s="207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79" t="s">
        <v>19</v>
      </c>
      <c r="D84" s="327" t="s">
        <v>70</v>
      </c>
      <c r="E84" s="195" t="str">
        <f>E20</f>
        <v>LANDET KVANTUM UKE 5</v>
      </c>
      <c r="F84" s="195" t="str">
        <f>F20</f>
        <v>LANDET KVANTUM T.O.M UKE 5</v>
      </c>
      <c r="G84" s="195" t="str">
        <f>H20</f>
        <v>RESTKVOTER</v>
      </c>
      <c r="H84" s="196" t="str">
        <f>I20</f>
        <v>LANDET KVANTUM T.O.M. UKE 5 2018</v>
      </c>
      <c r="I84" s="119"/>
      <c r="J84" s="10"/>
      <c r="K84" s="119"/>
      <c r="L84" s="119"/>
      <c r="M84"/>
    </row>
    <row r="85" spans="1:13" ht="14.1" customHeight="1" x14ac:dyDescent="0.25">
      <c r="A85" s="121"/>
      <c r="B85" s="119"/>
      <c r="C85" s="345" t="s">
        <v>16</v>
      </c>
      <c r="D85" s="316">
        <f>D87+D86</f>
        <v>33444</v>
      </c>
      <c r="E85" s="330">
        <f>E87+E86</f>
        <v>1060.7213300000001</v>
      </c>
      <c r="F85" s="330">
        <f>F86+F87</f>
        <v>2143.6024299999999</v>
      </c>
      <c r="G85" s="330">
        <f>G86+G87</f>
        <v>31300.397569999997</v>
      </c>
      <c r="H85" s="331">
        <f>H86+H87</f>
        <v>4787.3495199999998</v>
      </c>
      <c r="I85" s="157"/>
      <c r="J85" s="129"/>
      <c r="K85" s="157"/>
      <c r="L85" s="157"/>
      <c r="M85"/>
    </row>
    <row r="86" spans="1:13" ht="14.1" customHeight="1" x14ac:dyDescent="0.25">
      <c r="A86" s="121"/>
      <c r="B86" s="119"/>
      <c r="C86" s="262" t="s">
        <v>12</v>
      </c>
      <c r="D86" s="317">
        <v>32694</v>
      </c>
      <c r="E86" s="332">
        <v>1058.70813</v>
      </c>
      <c r="F86" s="332">
        <v>2141.5444299999999</v>
      </c>
      <c r="G86" s="332">
        <f>D86-F86</f>
        <v>30552.455569999998</v>
      </c>
      <c r="H86" s="333">
        <v>4757.4273199999998</v>
      </c>
      <c r="I86" s="157"/>
      <c r="J86" s="129"/>
      <c r="K86" s="157"/>
      <c r="L86" s="157"/>
      <c r="M86"/>
    </row>
    <row r="87" spans="1:13" ht="15.75" thickBot="1" x14ac:dyDescent="0.3">
      <c r="A87" s="121"/>
      <c r="B87" s="119"/>
      <c r="C87" s="346" t="s">
        <v>11</v>
      </c>
      <c r="D87" s="326">
        <v>750</v>
      </c>
      <c r="E87" s="334">
        <v>2.0131999999999999</v>
      </c>
      <c r="F87" s="334">
        <v>2.0579999999999998</v>
      </c>
      <c r="G87" s="334">
        <f>D87-F87</f>
        <v>747.94200000000001</v>
      </c>
      <c r="H87" s="335">
        <v>29.9222</v>
      </c>
      <c r="I87" s="157"/>
      <c r="J87" s="129"/>
      <c r="K87" s="157"/>
      <c r="L87" s="157"/>
      <c r="M87"/>
    </row>
    <row r="88" spans="1:13" ht="14.1" customHeight="1" x14ac:dyDescent="0.25">
      <c r="A88" s="121"/>
      <c r="B88" s="4"/>
      <c r="C88" s="261" t="s">
        <v>17</v>
      </c>
      <c r="D88" s="316">
        <f t="shared" ref="D88:H88" si="1">D89+D94+D95</f>
        <v>51023</v>
      </c>
      <c r="E88" s="330">
        <f t="shared" si="1"/>
        <v>1161.6001799999999</v>
      </c>
      <c r="F88" s="330">
        <f t="shared" si="1"/>
        <v>4589.3641399999997</v>
      </c>
      <c r="G88" s="330">
        <f>G89+G94+G95</f>
        <v>46433.635860000002</v>
      </c>
      <c r="H88" s="331">
        <f t="shared" si="1"/>
        <v>6736.3289100000002</v>
      </c>
      <c r="I88" s="157"/>
      <c r="J88" s="129"/>
      <c r="K88" s="157"/>
      <c r="L88" s="157"/>
      <c r="M88"/>
    </row>
    <row r="89" spans="1:13" ht="15.75" customHeight="1" x14ac:dyDescent="0.25">
      <c r="A89" s="121"/>
      <c r="B89" s="39"/>
      <c r="C89" s="268" t="s">
        <v>82</v>
      </c>
      <c r="D89" s="318">
        <f t="shared" ref="D89:H89" si="2">D90+D91+D92+D93</f>
        <v>39684</v>
      </c>
      <c r="E89" s="336">
        <f t="shared" si="2"/>
        <v>473.98013999999995</v>
      </c>
      <c r="F89" s="336">
        <f t="shared" si="2"/>
        <v>2467.5279099999998</v>
      </c>
      <c r="G89" s="336">
        <f>G90+G91+G92+G93</f>
        <v>37216.472090000003</v>
      </c>
      <c r="H89" s="337">
        <f t="shared" si="2"/>
        <v>4298.6640299999999</v>
      </c>
      <c r="I89" s="157"/>
      <c r="J89" s="129"/>
      <c r="K89" s="157"/>
      <c r="L89" s="157"/>
      <c r="M89"/>
    </row>
    <row r="90" spans="1:13" ht="14.1" customHeight="1" x14ac:dyDescent="0.25">
      <c r="A90" s="116"/>
      <c r="B90" s="137"/>
      <c r="C90" s="267" t="s">
        <v>22</v>
      </c>
      <c r="D90" s="319">
        <v>11256</v>
      </c>
      <c r="E90" s="338">
        <v>186.27352999999999</v>
      </c>
      <c r="F90" s="338">
        <v>813.58005000000003</v>
      </c>
      <c r="G90" s="338">
        <f t="shared" ref="G90:G98" si="3">D90-F90</f>
        <v>10442.41995</v>
      </c>
      <c r="H90" s="339">
        <v>1384.01225</v>
      </c>
      <c r="I90" s="157"/>
      <c r="J90" s="129"/>
      <c r="K90" s="157"/>
      <c r="L90" s="157"/>
      <c r="M90"/>
    </row>
    <row r="91" spans="1:13" ht="14.1" customHeight="1" x14ac:dyDescent="0.25">
      <c r="A91" s="116"/>
      <c r="B91" s="137"/>
      <c r="C91" s="267" t="s">
        <v>23</v>
      </c>
      <c r="D91" s="319">
        <v>11040</v>
      </c>
      <c r="E91" s="338">
        <v>191.56663</v>
      </c>
      <c r="F91" s="338">
        <v>829.16611999999998</v>
      </c>
      <c r="G91" s="338">
        <f t="shared" si="3"/>
        <v>10210.83388</v>
      </c>
      <c r="H91" s="339">
        <v>1805.04944</v>
      </c>
      <c r="I91" s="157"/>
      <c r="J91" s="129"/>
      <c r="K91" s="157"/>
      <c r="L91" s="157"/>
      <c r="M91"/>
    </row>
    <row r="92" spans="1:13" ht="14.1" customHeight="1" x14ac:dyDescent="0.25">
      <c r="A92" s="116"/>
      <c r="B92" s="137"/>
      <c r="C92" s="267" t="s">
        <v>24</v>
      </c>
      <c r="D92" s="319">
        <v>11200</v>
      </c>
      <c r="E92" s="338">
        <v>80.44408</v>
      </c>
      <c r="F92" s="338">
        <v>766.69983999999999</v>
      </c>
      <c r="G92" s="338">
        <f t="shared" si="3"/>
        <v>10433.300160000001</v>
      </c>
      <c r="H92" s="339">
        <v>1048.2144800000001</v>
      </c>
      <c r="I92" s="157"/>
      <c r="J92" s="129"/>
      <c r="K92" s="157"/>
      <c r="L92" s="157"/>
      <c r="M92"/>
    </row>
    <row r="93" spans="1:13" ht="14.1" customHeight="1" x14ac:dyDescent="0.25">
      <c r="A93" s="116"/>
      <c r="B93" s="137"/>
      <c r="C93" s="267" t="s">
        <v>84</v>
      </c>
      <c r="D93" s="319">
        <v>6188</v>
      </c>
      <c r="E93" s="338">
        <v>15.6959</v>
      </c>
      <c r="F93" s="338">
        <v>58.081899999999997</v>
      </c>
      <c r="G93" s="338">
        <f t="shared" si="3"/>
        <v>6129.9180999999999</v>
      </c>
      <c r="H93" s="339">
        <v>61.387860000000003</v>
      </c>
      <c r="I93" s="157"/>
      <c r="J93" s="129"/>
      <c r="K93" s="157"/>
      <c r="L93" s="157"/>
      <c r="M93"/>
    </row>
    <row r="94" spans="1:13" ht="14.1" customHeight="1" x14ac:dyDescent="0.25">
      <c r="A94" s="116"/>
      <c r="B94" s="137"/>
      <c r="C94" s="268" t="s">
        <v>29</v>
      </c>
      <c r="D94" s="318">
        <v>10235</v>
      </c>
      <c r="E94" s="336">
        <v>634.79359999999997</v>
      </c>
      <c r="F94" s="336">
        <v>1915.5141900000001</v>
      </c>
      <c r="G94" s="336">
        <f t="shared" si="3"/>
        <v>8319.4858100000001</v>
      </c>
      <c r="H94" s="337">
        <v>2099.57818</v>
      </c>
      <c r="I94" s="157"/>
      <c r="J94" s="129"/>
      <c r="K94" s="157"/>
      <c r="L94" s="157"/>
      <c r="M94"/>
    </row>
    <row r="95" spans="1:13" ht="14.1" customHeight="1" thickBot="1" x14ac:dyDescent="0.3">
      <c r="A95" s="121"/>
      <c r="B95" s="39"/>
      <c r="C95" s="269" t="s">
        <v>81</v>
      </c>
      <c r="D95" s="324">
        <v>1104</v>
      </c>
      <c r="E95" s="347">
        <v>52.826439999999998</v>
      </c>
      <c r="F95" s="347">
        <v>206.32203999999999</v>
      </c>
      <c r="G95" s="347">
        <f t="shared" si="3"/>
        <v>897.67795999999998</v>
      </c>
      <c r="H95" s="348">
        <v>338.08670000000001</v>
      </c>
      <c r="I95" s="157"/>
      <c r="J95" s="129"/>
      <c r="K95" s="157"/>
      <c r="L95" s="157"/>
      <c r="M95"/>
    </row>
    <row r="96" spans="1:13" ht="15.75" thickBot="1" x14ac:dyDescent="0.3">
      <c r="A96" s="121"/>
      <c r="B96" s="39"/>
      <c r="C96" s="174" t="s">
        <v>13</v>
      </c>
      <c r="D96" s="398">
        <v>313</v>
      </c>
      <c r="E96" s="343"/>
      <c r="F96" s="343">
        <v>2.2603599999999999</v>
      </c>
      <c r="G96" s="343">
        <f t="shared" si="3"/>
        <v>310.73964000000001</v>
      </c>
      <c r="H96" s="344">
        <v>7.2165999999999997</v>
      </c>
      <c r="I96" s="157"/>
      <c r="J96" s="129"/>
      <c r="K96" s="157"/>
      <c r="L96" s="157"/>
      <c r="M96"/>
    </row>
    <row r="97" spans="1:13" ht="18" thickBot="1" x14ac:dyDescent="0.3">
      <c r="A97" s="121"/>
      <c r="B97" s="119"/>
      <c r="C97" s="174" t="s">
        <v>61</v>
      </c>
      <c r="D97" s="321">
        <v>300</v>
      </c>
      <c r="E97" s="322">
        <v>1.6800600000000001</v>
      </c>
      <c r="F97" s="322">
        <v>300</v>
      </c>
      <c r="G97" s="322">
        <f t="shared" si="3"/>
        <v>0</v>
      </c>
      <c r="H97" s="325">
        <v>300</v>
      </c>
      <c r="I97" s="157"/>
      <c r="J97" s="129"/>
      <c r="K97" s="157"/>
      <c r="L97" s="157"/>
      <c r="M97"/>
    </row>
    <row r="98" spans="1:13" ht="16.5" customHeight="1" thickBot="1" x14ac:dyDescent="0.3">
      <c r="A98" s="121"/>
      <c r="B98" s="119"/>
      <c r="C98" s="260" t="s">
        <v>14</v>
      </c>
      <c r="D98" s="321"/>
      <c r="E98" s="322"/>
      <c r="F98" s="322">
        <v>1</v>
      </c>
      <c r="G98" s="322">
        <f t="shared" si="3"/>
        <v>-1</v>
      </c>
      <c r="H98" s="325"/>
      <c r="I98" s="157"/>
      <c r="J98" s="129"/>
      <c r="K98" s="157"/>
      <c r="L98" s="157"/>
      <c r="M98"/>
    </row>
    <row r="99" spans="1:13" ht="16.5" thickBot="1" x14ac:dyDescent="0.3">
      <c r="A99" s="121"/>
      <c r="B99" s="119"/>
      <c r="C99" s="180" t="s">
        <v>9</v>
      </c>
      <c r="D99" s="323">
        <f>D85+D88+D96+D97+D98</f>
        <v>85080</v>
      </c>
      <c r="E99" s="397">
        <f t="shared" ref="E99:F99" si="4">E85+E88+E96+E97+E98</f>
        <v>2224.0015699999999</v>
      </c>
      <c r="F99" s="397">
        <f t="shared" si="4"/>
        <v>7036.2269299999998</v>
      </c>
      <c r="G99" s="224">
        <f>G85+G88+G96+G97+G98</f>
        <v>78043.773069999996</v>
      </c>
      <c r="H99" s="199">
        <f>H85+H88+H96+H97+H98</f>
        <v>11830.89503</v>
      </c>
      <c r="I99" s="157"/>
      <c r="J99" s="129"/>
      <c r="K99" s="157"/>
      <c r="L99" s="157"/>
      <c r="M99"/>
    </row>
    <row r="100" spans="1:13" ht="15" x14ac:dyDescent="0.25">
      <c r="A100" s="121"/>
      <c r="B100" s="119"/>
      <c r="C100" s="124" t="s">
        <v>103</v>
      </c>
      <c r="D100" s="181"/>
      <c r="E100" s="181"/>
      <c r="F100" s="182"/>
      <c r="G100" s="182"/>
      <c r="H100" s="183"/>
      <c r="I100" s="164"/>
      <c r="J100" s="157"/>
      <c r="K100" s="129"/>
      <c r="L100" s="157"/>
      <c r="M100" s="157"/>
    </row>
    <row r="101" spans="1:13" ht="13.5" customHeight="1" x14ac:dyDescent="0.25">
      <c r="B101" s="13"/>
      <c r="C101" s="204" t="s">
        <v>117</v>
      </c>
      <c r="D101" s="132"/>
      <c r="E101" s="132"/>
      <c r="F101" s="172"/>
      <c r="G101" s="172"/>
      <c r="H101" s="164"/>
      <c r="I101" s="164"/>
      <c r="J101" s="164"/>
      <c r="K101" s="15"/>
      <c r="L101" s="124"/>
      <c r="M101" s="124"/>
    </row>
    <row r="102" spans="1:13" ht="15" customHeight="1" thickBot="1" x14ac:dyDescent="0.3">
      <c r="B102" s="24"/>
      <c r="C102" s="205"/>
      <c r="D102" s="205"/>
      <c r="E102" s="205"/>
      <c r="F102" s="205"/>
      <c r="G102" s="104"/>
      <c r="H102" s="104"/>
      <c r="I102" s="25"/>
      <c r="J102" s="135"/>
      <c r="K102" s="26"/>
      <c r="L102" s="124"/>
      <c r="M102" s="124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4"/>
      <c r="K103" s="14"/>
      <c r="L103" s="124"/>
      <c r="M103" s="124"/>
    </row>
    <row r="104" spans="1:13" s="40" customFormat="1" ht="14.25" customHeight="1" thickBot="1" x14ac:dyDescent="0.3">
      <c r="A104" s="80"/>
      <c r="C104" s="64" t="s">
        <v>37</v>
      </c>
      <c r="I104" s="80"/>
      <c r="J104" s="80"/>
      <c r="L104" s="80"/>
      <c r="M104" s="80"/>
    </row>
    <row r="105" spans="1:13" ht="17.100000000000001" customHeight="1" thickTop="1" x14ac:dyDescent="0.25">
      <c r="B105" s="432" t="s">
        <v>1</v>
      </c>
      <c r="C105" s="433"/>
      <c r="D105" s="433"/>
      <c r="E105" s="433"/>
      <c r="F105" s="433"/>
      <c r="G105" s="433"/>
      <c r="H105" s="433"/>
      <c r="I105" s="433"/>
      <c r="J105" s="433"/>
      <c r="K105" s="434"/>
      <c r="L105" s="207"/>
      <c r="M105" s="207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1"/>
      <c r="J106" s="81"/>
      <c r="K106" s="42"/>
      <c r="L106" s="81"/>
      <c r="M106" s="81"/>
    </row>
    <row r="107" spans="1:13" ht="14.1" customHeight="1" thickBot="1" x14ac:dyDescent="0.3">
      <c r="B107" s="2"/>
      <c r="C107" s="435" t="s">
        <v>2</v>
      </c>
      <c r="D107" s="436"/>
      <c r="E107" s="435" t="s">
        <v>20</v>
      </c>
      <c r="F107" s="436"/>
      <c r="G107" s="435" t="s">
        <v>21</v>
      </c>
      <c r="H107" s="436"/>
      <c r="I107" s="38"/>
      <c r="J107" s="157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70">
        <v>149550</v>
      </c>
      <c r="E108" s="165" t="s">
        <v>5</v>
      </c>
      <c r="F108" s="244">
        <v>49144</v>
      </c>
      <c r="G108" s="166" t="s">
        <v>25</v>
      </c>
      <c r="H108" s="244">
        <v>5439</v>
      </c>
      <c r="I108" s="38"/>
      <c r="J108" s="157"/>
      <c r="K108" s="42"/>
      <c r="L108" s="81"/>
      <c r="M108" s="81"/>
    </row>
    <row r="109" spans="1:13" ht="14.1" customHeight="1" x14ac:dyDescent="0.25">
      <c r="B109" s="9"/>
      <c r="C109" s="11" t="s">
        <v>3</v>
      </c>
      <c r="D109" s="170">
        <v>12000</v>
      </c>
      <c r="E109" s="166" t="s">
        <v>6</v>
      </c>
      <c r="F109" s="170">
        <v>48445</v>
      </c>
      <c r="G109" s="166" t="s">
        <v>80</v>
      </c>
      <c r="H109" s="170">
        <v>37084</v>
      </c>
      <c r="I109" s="38"/>
      <c r="J109" s="157"/>
      <c r="K109" s="10"/>
      <c r="L109" s="119"/>
      <c r="M109" s="119"/>
    </row>
    <row r="110" spans="1:13" ht="14.1" customHeight="1" x14ac:dyDescent="0.25">
      <c r="B110" s="120"/>
      <c r="C110" s="44" t="s">
        <v>77</v>
      </c>
      <c r="D110" s="170">
        <v>3550</v>
      </c>
      <c r="E110" s="166" t="s">
        <v>38</v>
      </c>
      <c r="F110" s="170">
        <v>32529</v>
      </c>
      <c r="G110" s="166" t="s">
        <v>81</v>
      </c>
      <c r="H110" s="170">
        <v>5922</v>
      </c>
      <c r="I110" s="157"/>
      <c r="J110" s="157"/>
      <c r="K110" s="121"/>
      <c r="L110" s="119"/>
      <c r="M110" s="119"/>
    </row>
    <row r="111" spans="1:13" ht="14.1" customHeight="1" thickBot="1" x14ac:dyDescent="0.3">
      <c r="B111" s="43"/>
      <c r="C111" s="404"/>
      <c r="D111" s="402"/>
      <c r="E111" s="402" t="s">
        <v>79</v>
      </c>
      <c r="F111" s="170">
        <v>3882</v>
      </c>
      <c r="G111" s="11"/>
      <c r="H111" s="404"/>
      <c r="I111" s="38"/>
      <c r="J111" s="157"/>
      <c r="K111" s="10"/>
      <c r="L111" s="119"/>
      <c r="M111" s="119"/>
    </row>
    <row r="112" spans="1:13" ht="14.1" customHeight="1" thickBot="1" x14ac:dyDescent="0.3">
      <c r="B112" s="9"/>
      <c r="C112" s="12" t="s">
        <v>31</v>
      </c>
      <c r="D112" s="171">
        <f>D108-D109-D110</f>
        <v>134000</v>
      </c>
      <c r="E112" s="403" t="s">
        <v>7</v>
      </c>
      <c r="F112" s="171">
        <f>F108+F109+F110+F111</f>
        <v>134000</v>
      </c>
      <c r="G112" s="122" t="s">
        <v>6</v>
      </c>
      <c r="H112" s="401">
        <f>H108+H109+H110</f>
        <v>48445</v>
      </c>
      <c r="I112" s="38"/>
      <c r="J112" s="157"/>
      <c r="K112" s="10"/>
      <c r="L112" s="119"/>
      <c r="M112" s="119"/>
    </row>
    <row r="113" spans="2:13" s="16" customFormat="1" ht="12" customHeight="1" x14ac:dyDescent="0.25">
      <c r="B113" s="13"/>
      <c r="C113" s="124" t="s">
        <v>104</v>
      </c>
      <c r="D113" s="169"/>
      <c r="E113" s="169"/>
      <c r="F113" s="169"/>
      <c r="G113" s="124"/>
      <c r="H113" s="124"/>
      <c r="I113" s="14"/>
      <c r="J113" s="124"/>
      <c r="K113" s="15"/>
      <c r="L113" s="124"/>
      <c r="M113" s="124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7"/>
      <c r="K114" s="19"/>
      <c r="L114" s="119"/>
      <c r="M114" s="119"/>
    </row>
    <row r="115" spans="2:13" ht="17.100000000000001" customHeight="1" x14ac:dyDescent="0.25">
      <c r="B115" s="437" t="s">
        <v>8</v>
      </c>
      <c r="C115" s="438"/>
      <c r="D115" s="438"/>
      <c r="E115" s="438"/>
      <c r="F115" s="438"/>
      <c r="G115" s="438"/>
      <c r="H115" s="438"/>
      <c r="I115" s="438"/>
      <c r="J115" s="438"/>
      <c r="K115" s="439"/>
      <c r="L115" s="207"/>
      <c r="M115" s="207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9"/>
      <c r="K116" s="10"/>
      <c r="L116" s="119"/>
      <c r="M116" s="119"/>
    </row>
    <row r="117" spans="2:13" s="3" customFormat="1" ht="61.5" customHeight="1" thickBot="1" x14ac:dyDescent="0.3">
      <c r="B117" s="2"/>
      <c r="C117" s="220" t="s">
        <v>19</v>
      </c>
      <c r="D117" s="179" t="s">
        <v>70</v>
      </c>
      <c r="E117" s="188" t="str">
        <f>E20</f>
        <v>LANDET KVANTUM UKE 5</v>
      </c>
      <c r="F117" s="195" t="str">
        <f>F20</f>
        <v>LANDET KVANTUM T.O.M UKE 5</v>
      </c>
      <c r="G117" s="195" t="str">
        <f>H20</f>
        <v>RESTKVOTER</v>
      </c>
      <c r="H117" s="196" t="str">
        <f>I20</f>
        <v>LANDET KVANTUM T.O.M. UKE 5 2018</v>
      </c>
      <c r="I117" s="4"/>
      <c r="J117" s="1"/>
      <c r="K117" s="4"/>
      <c r="L117" s="4"/>
    </row>
    <row r="118" spans="2:13" s="71" customFormat="1" ht="14.1" customHeight="1" x14ac:dyDescent="0.25">
      <c r="B118" s="9"/>
      <c r="C118" s="261" t="s">
        <v>76</v>
      </c>
      <c r="D118" s="234">
        <f>D119+D120+D121</f>
        <v>49144</v>
      </c>
      <c r="E118" s="234">
        <f>E119+E120+E121</f>
        <v>1991.0239299999998</v>
      </c>
      <c r="F118" s="234">
        <f>F119+F120+F121</f>
        <v>5895.7742399999997</v>
      </c>
      <c r="G118" s="349">
        <f>G119+G120+G121</f>
        <v>43248.225760000001</v>
      </c>
      <c r="H118" s="352">
        <f>H119+H120+H121</f>
        <v>2573.3631399999999</v>
      </c>
      <c r="I118" s="157"/>
      <c r="J118" s="129"/>
      <c r="K118" s="157"/>
      <c r="L118" s="157"/>
    </row>
    <row r="119" spans="2:13" ht="14.1" customHeight="1" x14ac:dyDescent="0.25">
      <c r="B119" s="9"/>
      <c r="C119" s="262" t="s">
        <v>12</v>
      </c>
      <c r="D119" s="246">
        <v>39515</v>
      </c>
      <c r="E119" s="246">
        <v>1739.6539299999999</v>
      </c>
      <c r="F119" s="246">
        <v>5118.3510900000001</v>
      </c>
      <c r="G119" s="353">
        <f>D119-F119</f>
        <v>34396.648910000004</v>
      </c>
      <c r="H119" s="354">
        <v>2047.5783300000001</v>
      </c>
      <c r="I119" s="157"/>
      <c r="J119" s="129"/>
      <c r="K119" s="157"/>
      <c r="L119" s="157"/>
      <c r="M119"/>
    </row>
    <row r="120" spans="2:13" ht="14.1" customHeight="1" x14ac:dyDescent="0.25">
      <c r="B120" s="9"/>
      <c r="C120" s="262" t="s">
        <v>11</v>
      </c>
      <c r="D120" s="246">
        <v>9129</v>
      </c>
      <c r="E120" s="246">
        <v>251.37</v>
      </c>
      <c r="F120" s="246">
        <v>777.42314999999996</v>
      </c>
      <c r="G120" s="353">
        <f>D120-F120</f>
        <v>8351.5768499999995</v>
      </c>
      <c r="H120" s="354">
        <v>525.78480999999999</v>
      </c>
      <c r="I120" s="157"/>
      <c r="J120" s="129"/>
      <c r="K120" s="157"/>
      <c r="L120" s="157"/>
      <c r="M120"/>
    </row>
    <row r="121" spans="2:13" ht="15.75" thickBot="1" x14ac:dyDescent="0.3">
      <c r="B121" s="9"/>
      <c r="C121" s="263" t="s">
        <v>39</v>
      </c>
      <c r="D121" s="247">
        <v>500</v>
      </c>
      <c r="E121" s="247"/>
      <c r="F121" s="247"/>
      <c r="G121" s="355">
        <f>D121-F121</f>
        <v>500</v>
      </c>
      <c r="H121" s="356"/>
      <c r="I121" s="157"/>
      <c r="J121" s="129"/>
      <c r="K121" s="157"/>
      <c r="L121" s="157"/>
      <c r="M121"/>
    </row>
    <row r="122" spans="2:13" s="98" customFormat="1" ht="13.5" customHeight="1" thickBot="1" x14ac:dyDescent="0.3">
      <c r="B122" s="100"/>
      <c r="C122" s="264" t="s">
        <v>38</v>
      </c>
      <c r="D122" s="297">
        <v>32529</v>
      </c>
      <c r="E122" s="297">
        <v>14.93</v>
      </c>
      <c r="F122" s="297">
        <v>111.51736</v>
      </c>
      <c r="G122" s="300">
        <f>D122-F122</f>
        <v>32417.482639999998</v>
      </c>
      <c r="H122" s="302">
        <v>83.90728</v>
      </c>
      <c r="I122" s="101"/>
      <c r="J122" s="129"/>
      <c r="K122" s="157"/>
      <c r="L122" s="157"/>
    </row>
    <row r="123" spans="2:13" s="71" customFormat="1" ht="14.25" customHeight="1" thickBot="1" x14ac:dyDescent="0.3">
      <c r="B123" s="9"/>
      <c r="C123" s="265" t="s">
        <v>17</v>
      </c>
      <c r="D123" s="228">
        <f>D124+D129+D132</f>
        <v>49948</v>
      </c>
      <c r="E123" s="228">
        <f>E124+E129+E132</f>
        <v>1744.4073600000002</v>
      </c>
      <c r="F123" s="228">
        <f>F132+F129+F124</f>
        <v>8440.6883500000004</v>
      </c>
      <c r="G123" s="357">
        <f>G124+G129+G132</f>
        <v>41507.311650000003</v>
      </c>
      <c r="H123" s="358">
        <f>H124+H129+H132</f>
        <v>8726.1000999999997</v>
      </c>
      <c r="I123" s="119"/>
      <c r="J123" s="129"/>
      <c r="K123" s="157"/>
      <c r="L123" s="157"/>
    </row>
    <row r="124" spans="2:13" ht="15.75" customHeight="1" x14ac:dyDescent="0.25">
      <c r="B124" s="2"/>
      <c r="C124" s="266" t="s">
        <v>87</v>
      </c>
      <c r="D124" s="379">
        <f>D125+D126+D127+D128</f>
        <v>38587</v>
      </c>
      <c r="E124" s="379">
        <f>E125+E126+E127+E128</f>
        <v>1479.5953099999999</v>
      </c>
      <c r="F124" s="379">
        <f>F125+F126+F128+F127</f>
        <v>7668.50378</v>
      </c>
      <c r="G124" s="359">
        <f>G125+G126+G127+G128</f>
        <v>30918.496220000001</v>
      </c>
      <c r="H124" s="360">
        <f>H125+H126+H127+H128</f>
        <v>7808.4143199999999</v>
      </c>
      <c r="I124" s="4"/>
      <c r="J124" s="129"/>
      <c r="K124" s="157"/>
      <c r="L124" s="157"/>
      <c r="M124"/>
    </row>
    <row r="125" spans="2:13" s="22" customFormat="1" ht="14.1" customHeight="1" x14ac:dyDescent="0.25">
      <c r="B125" s="45"/>
      <c r="C125" s="267" t="s">
        <v>22</v>
      </c>
      <c r="D125" s="242">
        <v>10977</v>
      </c>
      <c r="E125" s="242">
        <v>355.50362999999999</v>
      </c>
      <c r="F125" s="242">
        <v>1592.0227299999999</v>
      </c>
      <c r="G125" s="361">
        <f t="shared" ref="G125:G137" si="5">D125-F125</f>
        <v>9384.9772699999994</v>
      </c>
      <c r="H125" s="362">
        <v>1898.3805500000001</v>
      </c>
      <c r="I125" s="46"/>
      <c r="J125" s="129"/>
      <c r="K125" s="157"/>
      <c r="L125" s="157"/>
    </row>
    <row r="126" spans="2:13" s="22" customFormat="1" ht="14.1" customHeight="1" x14ac:dyDescent="0.25">
      <c r="B126" s="131"/>
      <c r="C126" s="267" t="s">
        <v>23</v>
      </c>
      <c r="D126" s="242">
        <v>10663</v>
      </c>
      <c r="E126" s="242">
        <v>520.57860000000005</v>
      </c>
      <c r="F126" s="242">
        <v>2119.2903700000002</v>
      </c>
      <c r="G126" s="361">
        <f t="shared" si="5"/>
        <v>8543.7096299999994</v>
      </c>
      <c r="H126" s="362">
        <v>2321.46776</v>
      </c>
      <c r="I126" s="137"/>
      <c r="J126" s="129"/>
      <c r="K126" s="157"/>
      <c r="L126" s="157"/>
    </row>
    <row r="127" spans="2:13" s="22" customFormat="1" ht="14.1" customHeight="1" x14ac:dyDescent="0.25">
      <c r="B127" s="131"/>
      <c r="C127" s="267" t="s">
        <v>24</v>
      </c>
      <c r="D127" s="242">
        <v>9605</v>
      </c>
      <c r="E127" s="242">
        <v>436.94725</v>
      </c>
      <c r="F127" s="242">
        <v>2791.8625000000002</v>
      </c>
      <c r="G127" s="361">
        <f t="shared" si="5"/>
        <v>6813.1374999999998</v>
      </c>
      <c r="H127" s="362">
        <v>2415.08466</v>
      </c>
      <c r="I127" s="137"/>
      <c r="J127" s="129"/>
      <c r="K127" s="157"/>
      <c r="L127" s="157"/>
    </row>
    <row r="128" spans="2:13" s="22" customFormat="1" ht="14.1" customHeight="1" x14ac:dyDescent="0.25">
      <c r="B128" s="131"/>
      <c r="C128" s="267" t="s">
        <v>84</v>
      </c>
      <c r="D128" s="242">
        <v>7342</v>
      </c>
      <c r="E128" s="242">
        <v>166.56583000000001</v>
      </c>
      <c r="F128" s="242">
        <v>1165.32818</v>
      </c>
      <c r="G128" s="361">
        <f t="shared" si="5"/>
        <v>6176.6718199999996</v>
      </c>
      <c r="H128" s="362">
        <v>1173.48135</v>
      </c>
      <c r="I128" s="137"/>
      <c r="J128" s="129"/>
      <c r="K128" s="157"/>
      <c r="L128" s="157"/>
    </row>
    <row r="129" spans="2:13" s="23" customFormat="1" ht="14.1" customHeight="1" x14ac:dyDescent="0.25">
      <c r="B129" s="20"/>
      <c r="C129" s="268" t="s">
        <v>18</v>
      </c>
      <c r="D129" s="235">
        <f>D130+D131</f>
        <v>5439</v>
      </c>
      <c r="E129" s="235">
        <v>104.54805</v>
      </c>
      <c r="F129" s="235">
        <v>191.01284999999999</v>
      </c>
      <c r="G129" s="363">
        <f t="shared" si="5"/>
        <v>5247.9871499999999</v>
      </c>
      <c r="H129" s="364">
        <v>291.11198999999999</v>
      </c>
      <c r="I129" s="39"/>
      <c r="J129" s="129"/>
      <c r="K129" s="157"/>
      <c r="L129" s="157"/>
    </row>
    <row r="130" spans="2:13" ht="14.1" customHeight="1" x14ac:dyDescent="0.25">
      <c r="B130" s="9"/>
      <c r="C130" s="267" t="s">
        <v>40</v>
      </c>
      <c r="D130" s="242">
        <v>4939</v>
      </c>
      <c r="E130" s="242">
        <v>104.54805</v>
      </c>
      <c r="F130" s="242">
        <v>191.01284999999999</v>
      </c>
      <c r="G130" s="361">
        <f t="shared" si="5"/>
        <v>4747.9871499999999</v>
      </c>
      <c r="H130" s="362">
        <v>290.16779000000002</v>
      </c>
      <c r="I130" s="119"/>
      <c r="J130" s="129"/>
      <c r="K130" s="157"/>
      <c r="L130" s="157"/>
      <c r="M130"/>
    </row>
    <row r="131" spans="2:13" ht="14.1" customHeight="1" x14ac:dyDescent="0.25">
      <c r="B131" s="20"/>
      <c r="C131" s="267" t="s">
        <v>41</v>
      </c>
      <c r="D131" s="242">
        <v>500</v>
      </c>
      <c r="E131" s="242">
        <f>E129-E130</f>
        <v>0</v>
      </c>
      <c r="F131" s="242">
        <f>F129-F130</f>
        <v>0</v>
      </c>
      <c r="G131" s="361">
        <f t="shared" si="5"/>
        <v>500</v>
      </c>
      <c r="H131" s="362">
        <f>H129-H130</f>
        <v>0.94419999999996662</v>
      </c>
      <c r="I131" s="39"/>
      <c r="J131" s="129"/>
      <c r="K131" s="157"/>
      <c r="L131" s="157"/>
      <c r="M131"/>
    </row>
    <row r="132" spans="2:13" ht="15.75" thickBot="1" x14ac:dyDescent="0.3">
      <c r="B132" s="9"/>
      <c r="C132" s="269" t="s">
        <v>81</v>
      </c>
      <c r="D132" s="259">
        <v>5922</v>
      </c>
      <c r="E132" s="259">
        <v>160.26400000000001</v>
      </c>
      <c r="F132" s="259">
        <v>581.17172000000005</v>
      </c>
      <c r="G132" s="365">
        <f t="shared" si="5"/>
        <v>5340.8282799999997</v>
      </c>
      <c r="H132" s="366">
        <v>626.57379000000003</v>
      </c>
      <c r="I132" s="119"/>
      <c r="J132" s="129"/>
      <c r="K132" s="157"/>
      <c r="L132" s="157"/>
      <c r="M132"/>
    </row>
    <row r="133" spans="2:13" s="71" customFormat="1" ht="15.75" thickBot="1" x14ac:dyDescent="0.3">
      <c r="B133" s="9"/>
      <c r="C133" s="265" t="s">
        <v>13</v>
      </c>
      <c r="D133" s="228">
        <v>129</v>
      </c>
      <c r="E133" s="228">
        <v>0.72899999999999998</v>
      </c>
      <c r="F133" s="228">
        <v>3.3831000000000002</v>
      </c>
      <c r="G133" s="380">
        <f t="shared" si="5"/>
        <v>125.6169</v>
      </c>
      <c r="H133" s="381"/>
      <c r="I133" s="119"/>
      <c r="J133" s="129"/>
      <c r="K133" s="157"/>
      <c r="L133" s="157"/>
    </row>
    <row r="134" spans="2:13" s="71" customFormat="1" ht="18" thickBot="1" x14ac:dyDescent="0.3">
      <c r="B134" s="9"/>
      <c r="C134" s="270" t="s">
        <v>65</v>
      </c>
      <c r="D134" s="298">
        <v>2000</v>
      </c>
      <c r="E134" s="298">
        <v>5.1163499999999997</v>
      </c>
      <c r="F134" s="298">
        <v>2000</v>
      </c>
      <c r="G134" s="301">
        <f t="shared" si="5"/>
        <v>0</v>
      </c>
      <c r="H134" s="303">
        <v>2000</v>
      </c>
      <c r="I134" s="119"/>
      <c r="J134" s="129"/>
      <c r="K134" s="157"/>
      <c r="L134" s="157"/>
    </row>
    <row r="135" spans="2:13" s="71" customFormat="1" ht="15.75" thickBot="1" x14ac:dyDescent="0.3">
      <c r="B135" s="9"/>
      <c r="C135" s="265" t="s">
        <v>42</v>
      </c>
      <c r="D135" s="228">
        <v>250</v>
      </c>
      <c r="E135" s="228"/>
      <c r="F135" s="228"/>
      <c r="G135" s="232">
        <f t="shared" si="5"/>
        <v>250</v>
      </c>
      <c r="H135" s="233"/>
      <c r="I135" s="157"/>
      <c r="J135" s="129"/>
      <c r="K135" s="157"/>
      <c r="L135" s="157"/>
    </row>
    <row r="136" spans="2:13" s="71" customFormat="1" ht="15.75" thickBot="1" x14ac:dyDescent="0.3">
      <c r="B136" s="9"/>
      <c r="C136" s="221" t="s">
        <v>14</v>
      </c>
      <c r="D136" s="227"/>
      <c r="E136" s="227">
        <v>83</v>
      </c>
      <c r="F136" s="227">
        <v>254</v>
      </c>
      <c r="G136" s="236">
        <f t="shared" si="5"/>
        <v>-254</v>
      </c>
      <c r="H136" s="299">
        <v>86</v>
      </c>
      <c r="I136" s="119"/>
      <c r="J136" s="129"/>
      <c r="K136" s="157"/>
      <c r="L136" s="157"/>
    </row>
    <row r="137" spans="2:13" s="3" customFormat="1" ht="16.5" thickBot="1" x14ac:dyDescent="0.3">
      <c r="B137" s="2"/>
      <c r="C137" s="32" t="s">
        <v>9</v>
      </c>
      <c r="D137" s="187">
        <f>D118+D122+D123+D133+D134+D135</f>
        <v>134000</v>
      </c>
      <c r="E137" s="187">
        <f>E118+E122+E123+E133+E134+E135+E136</f>
        <v>3839.2066399999994</v>
      </c>
      <c r="F137" s="187">
        <f>F118+F122+F123+F133+F134+F135+F136</f>
        <v>16705.36305</v>
      </c>
      <c r="G137" s="202">
        <f t="shared" si="5"/>
        <v>117294.63695</v>
      </c>
      <c r="H137" s="199">
        <f>H118+H121+H122+H123+H133+H134+H135+H136</f>
        <v>13469.37052</v>
      </c>
      <c r="I137" s="173"/>
      <c r="J137" s="129"/>
      <c r="K137" s="157"/>
      <c r="L137" s="157"/>
    </row>
    <row r="138" spans="2:13" s="3" customFormat="1" ht="14.25" customHeight="1" x14ac:dyDescent="0.25">
      <c r="B138" s="2"/>
      <c r="C138" s="368" t="s">
        <v>105</v>
      </c>
      <c r="D138" s="34"/>
      <c r="E138" s="34"/>
      <c r="F138" s="34"/>
      <c r="G138" s="34"/>
      <c r="H138" s="173"/>
      <c r="I138" s="173"/>
      <c r="J138" s="173"/>
      <c r="K138" s="1"/>
      <c r="L138" s="4"/>
      <c r="M138" s="4"/>
    </row>
    <row r="139" spans="2:13" s="3" customFormat="1" ht="14.25" customHeight="1" x14ac:dyDescent="0.25">
      <c r="B139" s="2"/>
      <c r="C139" s="124" t="s">
        <v>106</v>
      </c>
      <c r="D139" s="34"/>
      <c r="E139" s="34"/>
      <c r="F139" s="34"/>
      <c r="G139" s="34"/>
      <c r="H139" s="173"/>
      <c r="I139" s="4"/>
      <c r="J139" s="4"/>
      <c r="K139" s="69"/>
      <c r="L139" s="4"/>
      <c r="M139" s="4"/>
    </row>
    <row r="140" spans="2:13" s="3" customFormat="1" ht="14.25" customHeight="1" x14ac:dyDescent="0.25">
      <c r="B140" s="118"/>
      <c r="C140" s="204" t="s">
        <v>118</v>
      </c>
      <c r="D140" s="34"/>
      <c r="E140" s="34"/>
      <c r="F140" s="34"/>
      <c r="G140" s="34"/>
      <c r="H140" s="173"/>
      <c r="I140" s="173"/>
      <c r="J140" s="4"/>
      <c r="K140" s="117"/>
      <c r="L140" s="4"/>
      <c r="M140" s="4"/>
    </row>
    <row r="141" spans="2:13" ht="3" customHeight="1" thickBot="1" x14ac:dyDescent="0.3">
      <c r="B141" s="35"/>
      <c r="C141" s="47"/>
      <c r="D141" s="208"/>
      <c r="E141" s="208"/>
      <c r="F141" s="48"/>
      <c r="G141" s="48"/>
      <c r="H141" s="36"/>
      <c r="I141" s="78"/>
      <c r="J141" s="155"/>
      <c r="K141" s="37"/>
      <c r="L141" s="119"/>
      <c r="M141" s="119"/>
    </row>
    <row r="142" spans="2:13" ht="12" customHeight="1" thickTop="1" x14ac:dyDescent="0.25">
      <c r="B142" s="6"/>
      <c r="C142" s="27"/>
      <c r="D142" s="28"/>
      <c r="E142" s="28"/>
      <c r="F142" s="28"/>
      <c r="G142" s="28"/>
      <c r="H142" s="6"/>
      <c r="I142" s="6"/>
      <c r="J142" s="119"/>
      <c r="K142" s="6"/>
      <c r="L142" s="119"/>
      <c r="M142" s="119"/>
    </row>
    <row r="143" spans="2:13" ht="12" customHeight="1" x14ac:dyDescent="0.25">
      <c r="B143" s="119"/>
      <c r="C143" s="137"/>
      <c r="D143" s="138"/>
      <c r="E143" s="138"/>
      <c r="F143" s="138"/>
      <c r="G143" s="138"/>
      <c r="H143" s="119"/>
      <c r="I143" s="119"/>
      <c r="J143" s="119"/>
      <c r="K143" s="119"/>
      <c r="L143" s="119"/>
      <c r="M143" s="119"/>
    </row>
    <row r="144" spans="2:13" ht="12" customHeight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1:13" ht="20.25" customHeight="1" thickBot="1" x14ac:dyDescent="0.35">
      <c r="B145" s="119"/>
      <c r="C145" s="218" t="s">
        <v>63</v>
      </c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1:13" ht="12" customHeight="1" thickTop="1" thickBot="1" x14ac:dyDescent="0.3">
      <c r="B146" s="212"/>
      <c r="C146" s="213"/>
      <c r="D146" s="214"/>
      <c r="E146" s="214"/>
      <c r="F146" s="214"/>
      <c r="G146" s="214"/>
      <c r="H146" s="215"/>
      <c r="I146" s="215"/>
      <c r="J146" s="215"/>
      <c r="K146" s="216"/>
      <c r="L146" s="119"/>
      <c r="M146" s="119"/>
    </row>
    <row r="147" spans="1:13" ht="12" customHeight="1" thickBot="1" x14ac:dyDescent="0.3">
      <c r="B147" s="120"/>
      <c r="C147" s="424" t="s">
        <v>2</v>
      </c>
      <c r="D147" s="425"/>
      <c r="E147" s="190"/>
      <c r="F147" s="190"/>
      <c r="G147" s="138"/>
      <c r="H147" s="119"/>
      <c r="I147" s="119"/>
      <c r="J147" s="119"/>
      <c r="K147" s="121"/>
      <c r="L147" s="119"/>
      <c r="M147" s="119"/>
    </row>
    <row r="148" spans="1:13" ht="15" customHeight="1" x14ac:dyDescent="0.25">
      <c r="B148" s="120"/>
      <c r="C148" s="271" t="s">
        <v>55</v>
      </c>
      <c r="D148" s="272">
        <v>34705</v>
      </c>
      <c r="E148" s="273"/>
      <c r="F148" s="190"/>
      <c r="G148" s="138"/>
      <c r="H148" s="119"/>
      <c r="I148" s="119"/>
      <c r="J148" s="119"/>
      <c r="K148" s="121"/>
      <c r="L148" s="119"/>
      <c r="M148" s="119"/>
    </row>
    <row r="149" spans="1:13" ht="15" customHeight="1" x14ac:dyDescent="0.25">
      <c r="B149" s="120"/>
      <c r="C149" s="274" t="s">
        <v>67</v>
      </c>
      <c r="D149" s="275">
        <v>12676</v>
      </c>
      <c r="E149" s="273"/>
      <c r="F149" s="190"/>
      <c r="G149" s="138"/>
      <c r="H149" s="119"/>
      <c r="I149" s="119"/>
      <c r="J149" s="119"/>
      <c r="K149" s="121"/>
      <c r="L149" s="119"/>
      <c r="M149" s="119"/>
    </row>
    <row r="150" spans="1:13" ht="15" customHeight="1" thickBot="1" x14ac:dyDescent="0.3">
      <c r="B150" s="120"/>
      <c r="C150" s="276" t="s">
        <v>68</v>
      </c>
      <c r="D150" s="275">
        <v>6376</v>
      </c>
      <c r="E150" s="273"/>
      <c r="F150" s="190"/>
      <c r="G150" s="138"/>
      <c r="H150" s="119"/>
      <c r="I150" s="119"/>
      <c r="J150" s="119"/>
      <c r="K150" s="121"/>
      <c r="L150" s="119"/>
      <c r="M150" s="119"/>
    </row>
    <row r="151" spans="1:13" ht="16.5" thickBot="1" x14ac:dyDescent="0.3">
      <c r="B151" s="120"/>
      <c r="C151" s="277" t="s">
        <v>31</v>
      </c>
      <c r="D151" s="278">
        <f>D148+D149+D150</f>
        <v>53757</v>
      </c>
      <c r="E151" s="273"/>
      <c r="F151" s="190"/>
      <c r="G151" s="138"/>
      <c r="H151" s="119"/>
      <c r="I151" s="119"/>
      <c r="J151" s="119"/>
      <c r="K151" s="121"/>
      <c r="L151" s="119"/>
      <c r="M151" s="119"/>
    </row>
    <row r="152" spans="1:13" ht="11.25" customHeight="1" x14ac:dyDescent="0.25">
      <c r="B152" s="120"/>
      <c r="C152" s="279" t="s">
        <v>107</v>
      </c>
      <c r="D152" s="280"/>
      <c r="E152" s="280"/>
      <c r="F152" s="138"/>
      <c r="G152" s="138"/>
      <c r="H152" s="119"/>
      <c r="I152" s="119"/>
      <c r="J152" s="119"/>
      <c r="K152" s="121"/>
      <c r="L152" s="119"/>
      <c r="M152" s="119"/>
    </row>
    <row r="153" spans="1:13" ht="11.25" customHeight="1" x14ac:dyDescent="0.25">
      <c r="B153" s="120"/>
      <c r="C153" s="279" t="s">
        <v>108</v>
      </c>
      <c r="D153" s="280"/>
      <c r="E153" s="280"/>
      <c r="F153" s="138"/>
      <c r="G153" s="138"/>
      <c r="H153" s="119"/>
      <c r="I153" s="119"/>
      <c r="J153" s="119"/>
      <c r="K153" s="121"/>
      <c r="L153" s="119"/>
      <c r="M153" s="119"/>
    </row>
    <row r="154" spans="1:13" ht="12" customHeight="1" x14ac:dyDescent="0.25">
      <c r="B154" s="120"/>
      <c r="C154" s="124" t="s">
        <v>109</v>
      </c>
      <c r="D154" s="138"/>
      <c r="E154" s="138"/>
      <c r="F154" s="138"/>
      <c r="G154" s="138"/>
      <c r="H154" s="119"/>
      <c r="I154" s="119"/>
      <c r="J154" s="119"/>
      <c r="K154" s="121"/>
      <c r="L154" s="119"/>
      <c r="M154" s="119"/>
    </row>
    <row r="155" spans="1:13" ht="5.25" customHeight="1" thickBot="1" x14ac:dyDescent="0.3">
      <c r="B155" s="120"/>
      <c r="C155" s="124"/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1:13" ht="48" thickBot="1" x14ac:dyDescent="0.3">
      <c r="B156" s="120"/>
      <c r="C156" s="107" t="s">
        <v>19</v>
      </c>
      <c r="D156" s="114" t="s">
        <v>20</v>
      </c>
      <c r="E156" s="70" t="str">
        <f>E20</f>
        <v>LANDET KVANTUM UKE 5</v>
      </c>
      <c r="F156" s="70" t="str">
        <f>F20</f>
        <v>LANDET KVANTUM T.O.M UKE 5</v>
      </c>
      <c r="G156" s="70" t="str">
        <f>H20</f>
        <v>RESTKVOTER</v>
      </c>
      <c r="H156" s="93" t="str">
        <f>I20</f>
        <v>LANDET KVANTUM T.O.M. UKE 5 2018</v>
      </c>
      <c r="I156" s="119"/>
      <c r="J156" s="119"/>
      <c r="K156" s="121"/>
      <c r="L156" s="119"/>
      <c r="M156" s="119"/>
    </row>
    <row r="157" spans="1:13" ht="15" customHeight="1" thickBot="1" x14ac:dyDescent="0.3">
      <c r="B157" s="120"/>
      <c r="C157" s="112" t="s">
        <v>5</v>
      </c>
      <c r="D157" s="184">
        <v>34571</v>
      </c>
      <c r="E157" s="184">
        <v>513.63982999999996</v>
      </c>
      <c r="F157" s="184">
        <v>799.91817000000003</v>
      </c>
      <c r="G157" s="184">
        <f>D157-F157</f>
        <v>33771.081830000003</v>
      </c>
      <c r="H157" s="222">
        <v>498.41154999999998</v>
      </c>
      <c r="I157" s="119"/>
      <c r="J157" s="119"/>
      <c r="K157" s="121"/>
      <c r="L157" s="119"/>
      <c r="M157" s="119"/>
    </row>
    <row r="158" spans="1:13" ht="15" customHeight="1" thickBot="1" x14ac:dyDescent="0.3">
      <c r="B158" s="120"/>
      <c r="C158" s="115" t="s">
        <v>41</v>
      </c>
      <c r="D158" s="184">
        <v>100</v>
      </c>
      <c r="E158" s="184"/>
      <c r="F158" s="184">
        <v>1.5569999999999999</v>
      </c>
      <c r="G158" s="184">
        <f>D158-F158</f>
        <v>98.442999999999998</v>
      </c>
      <c r="H158" s="222"/>
      <c r="I158" s="119"/>
      <c r="J158" s="119"/>
      <c r="K158" s="121"/>
      <c r="L158" s="119"/>
      <c r="M158" s="119"/>
    </row>
    <row r="159" spans="1:13" ht="15" customHeight="1" thickBot="1" x14ac:dyDescent="0.3">
      <c r="B159" s="120"/>
      <c r="C159" s="110" t="s">
        <v>36</v>
      </c>
      <c r="D159" s="185">
        <v>34</v>
      </c>
      <c r="E159" s="185"/>
      <c r="F159" s="185"/>
      <c r="G159" s="185">
        <f>D159-F159</f>
        <v>34</v>
      </c>
      <c r="H159" s="223"/>
      <c r="I159" s="119"/>
      <c r="J159" s="119"/>
      <c r="K159" s="121"/>
      <c r="L159" s="119"/>
      <c r="M159" s="119"/>
    </row>
    <row r="160" spans="1:13" ht="15" customHeight="1" thickBot="1" x14ac:dyDescent="0.3">
      <c r="A160" s="119"/>
      <c r="B160" s="120"/>
      <c r="C160" s="113" t="s">
        <v>52</v>
      </c>
      <c r="D160" s="186">
        <f>SUM(D157:D159)</f>
        <v>34705</v>
      </c>
      <c r="E160" s="186">
        <f>SUM(E157:E159)</f>
        <v>513.63982999999996</v>
      </c>
      <c r="F160" s="186">
        <f>SUM(F157:F159)</f>
        <v>801.47517000000005</v>
      </c>
      <c r="G160" s="186">
        <f>D160-F160</f>
        <v>33903.524830000002</v>
      </c>
      <c r="H160" s="209">
        <f>SUM(H157:H159)</f>
        <v>498.41154999999998</v>
      </c>
      <c r="I160" s="119"/>
      <c r="J160" s="119"/>
      <c r="K160" s="121"/>
      <c r="L160" s="119"/>
      <c r="M160" s="119"/>
    </row>
    <row r="161" spans="1:13" ht="21" customHeight="1" thickBot="1" x14ac:dyDescent="0.3">
      <c r="B161" s="154"/>
      <c r="C161" s="135" t="s">
        <v>64</v>
      </c>
      <c r="D161" s="155"/>
      <c r="E161" s="155"/>
      <c r="F161" s="211"/>
      <c r="G161" s="211"/>
      <c r="H161" s="211"/>
      <c r="I161" s="211"/>
      <c r="J161" s="155"/>
      <c r="K161" s="156"/>
      <c r="L161" s="119"/>
    </row>
    <row r="162" spans="1:13" s="40" customFormat="1" ht="30" customHeight="1" thickTop="1" thickBot="1" x14ac:dyDescent="0.35">
      <c r="A162" s="80"/>
      <c r="B162" s="49"/>
      <c r="C162" s="217" t="s">
        <v>43</v>
      </c>
      <c r="D162" s="49"/>
      <c r="E162" s="49"/>
      <c r="F162" s="49"/>
      <c r="G162" s="49"/>
      <c r="H162" s="49"/>
      <c r="I162" s="82"/>
      <c r="J162" s="82"/>
      <c r="K162" s="49"/>
      <c r="L162" s="82"/>
      <c r="M162" s="82"/>
    </row>
    <row r="163" spans="1:13" ht="17.100000000000001" customHeight="1" thickTop="1" x14ac:dyDescent="0.25">
      <c r="B163" s="421" t="s">
        <v>1</v>
      </c>
      <c r="C163" s="422"/>
      <c r="D163" s="422"/>
      <c r="E163" s="422"/>
      <c r="F163" s="422"/>
      <c r="G163" s="422"/>
      <c r="H163" s="422"/>
      <c r="I163" s="422"/>
      <c r="J163" s="422"/>
      <c r="K163" s="423"/>
      <c r="L163" s="191"/>
      <c r="M163" s="191"/>
    </row>
    <row r="164" spans="1:13" ht="6" customHeight="1" thickBot="1" x14ac:dyDescent="0.3">
      <c r="B164" s="50"/>
      <c r="C164" s="41"/>
      <c r="D164" s="41"/>
      <c r="E164" s="41"/>
      <c r="F164" s="41"/>
      <c r="G164" s="41"/>
      <c r="H164" s="41"/>
      <c r="I164" s="81"/>
      <c r="J164" s="81"/>
      <c r="K164" s="42"/>
      <c r="L164" s="81"/>
      <c r="M164" s="81"/>
    </row>
    <row r="165" spans="1:13" s="3" customFormat="1" ht="18" customHeight="1" thickBot="1" x14ac:dyDescent="0.3">
      <c r="B165" s="29"/>
      <c r="C165" s="424" t="s">
        <v>2</v>
      </c>
      <c r="D165" s="425"/>
      <c r="E165" s="424" t="s">
        <v>53</v>
      </c>
      <c r="F165" s="425"/>
      <c r="G165" s="424" t="s">
        <v>54</v>
      </c>
      <c r="H165" s="425"/>
      <c r="I165" s="84"/>
      <c r="J165" s="84"/>
      <c r="K165" s="30"/>
      <c r="L165" s="144"/>
      <c r="M165" s="144"/>
    </row>
    <row r="166" spans="1:13" ht="14.25" customHeight="1" x14ac:dyDescent="0.25">
      <c r="B166" s="50"/>
      <c r="C166" s="271" t="s">
        <v>55</v>
      </c>
      <c r="D166" s="281">
        <v>62938</v>
      </c>
      <c r="E166" s="282" t="s">
        <v>5</v>
      </c>
      <c r="F166" s="283">
        <v>49428</v>
      </c>
      <c r="G166" s="274" t="s">
        <v>12</v>
      </c>
      <c r="H166" s="102">
        <v>32432</v>
      </c>
      <c r="I166" s="84"/>
      <c r="J166" s="84"/>
      <c r="K166" s="31"/>
      <c r="L166" s="152"/>
      <c r="M166" s="152"/>
    </row>
    <row r="167" spans="1:13" ht="14.25" customHeight="1" x14ac:dyDescent="0.25">
      <c r="B167" s="50"/>
      <c r="C167" s="274" t="s">
        <v>44</v>
      </c>
      <c r="D167" s="284">
        <v>58724</v>
      </c>
      <c r="E167" s="285" t="s">
        <v>45</v>
      </c>
      <c r="F167" s="286">
        <v>8000</v>
      </c>
      <c r="G167" s="274" t="s">
        <v>11</v>
      </c>
      <c r="H167" s="102">
        <v>8441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4"/>
      <c r="D168" s="284"/>
      <c r="E168" s="285" t="s">
        <v>38</v>
      </c>
      <c r="F168" s="286">
        <v>5500</v>
      </c>
      <c r="G168" s="274" t="s">
        <v>46</v>
      </c>
      <c r="H168" s="102">
        <v>6587</v>
      </c>
      <c r="I168" s="84"/>
      <c r="J168" s="84"/>
      <c r="K168" s="52"/>
      <c r="L168" s="192"/>
      <c r="M168" s="192"/>
    </row>
    <row r="169" spans="1:13" ht="14.1" customHeight="1" thickBot="1" x14ac:dyDescent="0.3">
      <c r="B169" s="50"/>
      <c r="C169" s="274"/>
      <c r="D169" s="284"/>
      <c r="E169" s="285"/>
      <c r="F169" s="286"/>
      <c r="G169" s="274" t="s">
        <v>47</v>
      </c>
      <c r="H169" s="102">
        <v>1968</v>
      </c>
      <c r="I169" s="84"/>
      <c r="J169" s="84"/>
      <c r="K169" s="52"/>
      <c r="L169" s="192"/>
      <c r="M169" s="192"/>
    </row>
    <row r="170" spans="1:13" ht="14.1" customHeight="1" thickBot="1" x14ac:dyDescent="0.3">
      <c r="B170" s="50"/>
      <c r="C170" s="53" t="s">
        <v>31</v>
      </c>
      <c r="D170" s="287">
        <v>122342</v>
      </c>
      <c r="E170" s="288" t="s">
        <v>57</v>
      </c>
      <c r="F170" s="287">
        <f>F166+F167+F168</f>
        <v>62928</v>
      </c>
      <c r="G170" s="53" t="s">
        <v>5</v>
      </c>
      <c r="H170" s="103">
        <f>SUM(H166:H169)</f>
        <v>49428</v>
      </c>
      <c r="I170" s="84"/>
      <c r="J170" s="84"/>
      <c r="K170" s="52"/>
      <c r="L170" s="192"/>
      <c r="M170" s="192"/>
    </row>
    <row r="171" spans="1:13" ht="12.95" customHeight="1" x14ac:dyDescent="0.25">
      <c r="B171" s="50"/>
      <c r="C171" s="256" t="s">
        <v>96</v>
      </c>
      <c r="D171" s="285"/>
      <c r="E171" s="285"/>
      <c r="F171" s="285"/>
      <c r="G171" s="85"/>
      <c r="H171" s="51"/>
      <c r="I171" s="84"/>
      <c r="J171" s="84"/>
      <c r="K171" s="52"/>
      <c r="L171" s="192"/>
      <c r="M171" s="192"/>
    </row>
    <row r="172" spans="1:13" s="6" customFormat="1" ht="12.95" customHeight="1" x14ac:dyDescent="0.25">
      <c r="B172" s="50"/>
      <c r="C172" s="289" t="s">
        <v>112</v>
      </c>
      <c r="D172" s="85"/>
      <c r="E172" s="85"/>
      <c r="F172" s="85"/>
      <c r="G172" s="85"/>
      <c r="H172" s="41"/>
      <c r="I172" s="81"/>
      <c r="J172" s="81"/>
      <c r="K172" s="42"/>
      <c r="L172" s="81"/>
      <c r="M172" s="81"/>
    </row>
    <row r="173" spans="1:13" s="6" customFormat="1" ht="8.25" customHeight="1" thickBot="1" x14ac:dyDescent="0.3">
      <c r="B173" s="50"/>
      <c r="C173" s="54"/>
      <c r="D173" s="41"/>
      <c r="E173" s="41"/>
      <c r="F173" s="41"/>
      <c r="G173" s="41"/>
      <c r="H173" s="41"/>
      <c r="I173" s="81"/>
      <c r="J173" s="81"/>
      <c r="K173" s="42"/>
      <c r="L173" s="81"/>
      <c r="M173" s="81"/>
    </row>
    <row r="174" spans="1:13" ht="18" customHeight="1" x14ac:dyDescent="0.25">
      <c r="B174" s="426" t="s">
        <v>8</v>
      </c>
      <c r="C174" s="427"/>
      <c r="D174" s="427"/>
      <c r="E174" s="427"/>
      <c r="F174" s="427"/>
      <c r="G174" s="427"/>
      <c r="H174" s="427"/>
      <c r="I174" s="427"/>
      <c r="J174" s="427"/>
      <c r="K174" s="428"/>
      <c r="L174" s="191"/>
      <c r="M174" s="191"/>
    </row>
    <row r="175" spans="1:13" ht="4.5" customHeight="1" thickBot="1" x14ac:dyDescent="0.3">
      <c r="B175" s="55"/>
      <c r="C175" s="56"/>
      <c r="D175" s="56"/>
      <c r="E175" s="56"/>
      <c r="F175" s="56"/>
      <c r="G175" s="56"/>
      <c r="H175" s="56"/>
      <c r="I175" s="87"/>
      <c r="J175" s="87"/>
      <c r="K175" s="57"/>
      <c r="L175" s="87"/>
      <c r="M175" s="87"/>
    </row>
    <row r="176" spans="1:13" ht="48" thickBot="1" x14ac:dyDescent="0.3">
      <c r="A176" s="3"/>
      <c r="B176" s="29"/>
      <c r="C176" s="107" t="s">
        <v>19</v>
      </c>
      <c r="D176" s="179" t="s">
        <v>70</v>
      </c>
      <c r="E176" s="225" t="str">
        <f>E20</f>
        <v>LANDET KVANTUM UKE 5</v>
      </c>
      <c r="F176" s="70" t="str">
        <f>F20</f>
        <v>LANDET KVANTUM T.O.M UKE 5</v>
      </c>
      <c r="G176" s="70" t="str">
        <f>H20</f>
        <v>RESTKVOTER</v>
      </c>
      <c r="H176" s="93" t="str">
        <f>I20</f>
        <v>LANDET KVANTUM T.O.M. UKE 5 2018</v>
      </c>
      <c r="I176" s="144"/>
      <c r="J176" s="30"/>
      <c r="K176" s="144"/>
      <c r="L176" s="144"/>
      <c r="M176"/>
    </row>
    <row r="177" spans="1:13" ht="14.1" customHeight="1" x14ac:dyDescent="0.25">
      <c r="B177" s="50"/>
      <c r="C177" s="108" t="s">
        <v>16</v>
      </c>
      <c r="D177" s="229">
        <f t="shared" ref="D177:G177" si="6">D178+D179+D180+D181</f>
        <v>49428</v>
      </c>
      <c r="E177" s="229">
        <f>E178+E179+E180+E181</f>
        <v>1170.5594699999999</v>
      </c>
      <c r="F177" s="229">
        <f t="shared" si="6"/>
        <v>1906.6597499999998</v>
      </c>
      <c r="G177" s="307">
        <f t="shared" si="6"/>
        <v>47521.340250000001</v>
      </c>
      <c r="H177" s="312">
        <f>H178+H179+H180+H181</f>
        <v>1767.6671799999999</v>
      </c>
      <c r="I177" s="81"/>
      <c r="J177" s="58"/>
      <c r="K177" s="193"/>
      <c r="L177" s="193"/>
      <c r="M177"/>
    </row>
    <row r="178" spans="1:13" ht="14.1" customHeight="1" x14ac:dyDescent="0.25">
      <c r="B178" s="50"/>
      <c r="C178" s="296" t="s">
        <v>74</v>
      </c>
      <c r="D178" s="290">
        <v>32432</v>
      </c>
      <c r="E178" s="290">
        <v>1120.05207</v>
      </c>
      <c r="F178" s="290">
        <v>1555.71246</v>
      </c>
      <c r="G178" s="305">
        <f t="shared" ref="G178:G183" si="7">D178-F178</f>
        <v>30876.287540000001</v>
      </c>
      <c r="H178" s="310">
        <v>1320.2481299999999</v>
      </c>
      <c r="I178" s="81"/>
      <c r="J178" s="58"/>
      <c r="K178" s="193"/>
      <c r="L178" s="193"/>
      <c r="M178"/>
    </row>
    <row r="179" spans="1:13" ht="14.1" customHeight="1" x14ac:dyDescent="0.25">
      <c r="B179" s="50"/>
      <c r="C179" s="109" t="s">
        <v>11</v>
      </c>
      <c r="D179" s="290">
        <v>8441</v>
      </c>
      <c r="E179" s="290"/>
      <c r="F179" s="290">
        <v>101.2122</v>
      </c>
      <c r="G179" s="305">
        <f t="shared" si="7"/>
        <v>8339.7878000000001</v>
      </c>
      <c r="H179" s="310">
        <v>311.79568999999998</v>
      </c>
      <c r="I179" s="81"/>
      <c r="J179" s="58"/>
      <c r="K179" s="193"/>
      <c r="L179" s="193"/>
      <c r="M179"/>
    </row>
    <row r="180" spans="1:13" ht="14.1" customHeight="1" x14ac:dyDescent="0.25">
      <c r="B180" s="50"/>
      <c r="C180" s="109" t="s">
        <v>47</v>
      </c>
      <c r="D180" s="290">
        <v>1968</v>
      </c>
      <c r="E180" s="290">
        <v>50.507399999999997</v>
      </c>
      <c r="F180" s="290">
        <v>215.11729</v>
      </c>
      <c r="G180" s="305">
        <f t="shared" si="7"/>
        <v>1752.8827100000001</v>
      </c>
      <c r="H180" s="310">
        <v>126.80936</v>
      </c>
      <c r="I180" s="81"/>
      <c r="J180" s="58"/>
      <c r="K180" s="193"/>
      <c r="L180" s="193"/>
      <c r="M180"/>
    </row>
    <row r="181" spans="1:13" ht="14.1" customHeight="1" thickBot="1" x14ac:dyDescent="0.3">
      <c r="B181" s="50"/>
      <c r="C181" s="392" t="s">
        <v>46</v>
      </c>
      <c r="D181" s="393">
        <v>6587</v>
      </c>
      <c r="E181" s="393"/>
      <c r="F181" s="393">
        <v>34.617800000000003</v>
      </c>
      <c r="G181" s="394">
        <f t="shared" si="7"/>
        <v>6552.3822</v>
      </c>
      <c r="H181" s="395">
        <v>8.8140000000000001</v>
      </c>
      <c r="I181" s="81"/>
      <c r="J181" s="58"/>
      <c r="K181" s="193"/>
      <c r="L181" s="193"/>
      <c r="M181"/>
    </row>
    <row r="182" spans="1:13" ht="14.1" customHeight="1" thickBot="1" x14ac:dyDescent="0.3">
      <c r="B182" s="50"/>
      <c r="C182" s="112" t="s">
        <v>38</v>
      </c>
      <c r="D182" s="291">
        <v>5500</v>
      </c>
      <c r="E182" s="291">
        <v>127.25888</v>
      </c>
      <c r="F182" s="291">
        <v>136.64434</v>
      </c>
      <c r="G182" s="309">
        <f t="shared" si="7"/>
        <v>5363.3556600000002</v>
      </c>
      <c r="H182" s="314"/>
      <c r="I182" s="81"/>
      <c r="J182" s="58"/>
      <c r="K182" s="193"/>
      <c r="L182" s="193"/>
      <c r="M182"/>
    </row>
    <row r="183" spans="1:13" ht="14.1" customHeight="1" x14ac:dyDescent="0.25">
      <c r="B183" s="50"/>
      <c r="C183" s="108" t="s">
        <v>17</v>
      </c>
      <c r="D183" s="229">
        <v>8000</v>
      </c>
      <c r="E183" s="229">
        <f>E184+E185</f>
        <v>55.307159999999996</v>
      </c>
      <c r="F183" s="229">
        <f>F184+F185</f>
        <v>527.56993999999997</v>
      </c>
      <c r="G183" s="307">
        <f t="shared" si="7"/>
        <v>7472.4300599999997</v>
      </c>
      <c r="H183" s="312">
        <f>H184+H185</f>
        <v>255.02139</v>
      </c>
      <c r="I183" s="81"/>
      <c r="J183" s="58"/>
      <c r="K183" s="193"/>
      <c r="L183" s="193"/>
      <c r="M183"/>
    </row>
    <row r="184" spans="1:13" ht="14.1" customHeight="1" x14ac:dyDescent="0.25">
      <c r="B184" s="50"/>
      <c r="C184" s="109" t="s">
        <v>29</v>
      </c>
      <c r="D184" s="290"/>
      <c r="E184" s="290">
        <v>23.450849999999999</v>
      </c>
      <c r="F184" s="290">
        <v>108.6318</v>
      </c>
      <c r="G184" s="305"/>
      <c r="H184" s="310">
        <v>255.02139</v>
      </c>
      <c r="I184" s="81"/>
      <c r="J184" s="58"/>
      <c r="K184" s="193"/>
      <c r="L184" s="193"/>
      <c r="M184"/>
    </row>
    <row r="185" spans="1:13" ht="14.1" customHeight="1" thickBot="1" x14ac:dyDescent="0.3">
      <c r="B185" s="50"/>
      <c r="C185" s="111" t="s">
        <v>48</v>
      </c>
      <c r="D185" s="231"/>
      <c r="E185" s="231">
        <v>31.856310000000001</v>
      </c>
      <c r="F185" s="231">
        <v>418.93813999999998</v>
      </c>
      <c r="G185" s="308"/>
      <c r="H185" s="313"/>
      <c r="I185" s="84"/>
      <c r="J185" s="58"/>
      <c r="K185" s="193"/>
      <c r="L185" s="193"/>
      <c r="M185"/>
    </row>
    <row r="186" spans="1:13" ht="14.1" customHeight="1" thickBot="1" x14ac:dyDescent="0.3">
      <c r="B186" s="50"/>
      <c r="C186" s="112" t="s">
        <v>13</v>
      </c>
      <c r="D186" s="291">
        <v>10</v>
      </c>
      <c r="E186" s="291"/>
      <c r="F186" s="291"/>
      <c r="G186" s="309">
        <f>D186-F186</f>
        <v>10</v>
      </c>
      <c r="H186" s="314">
        <v>3.4685100000000002</v>
      </c>
      <c r="I186" s="81"/>
      <c r="J186" s="58"/>
      <c r="K186" s="193"/>
      <c r="L186" s="193"/>
      <c r="M186"/>
    </row>
    <row r="187" spans="1:13" ht="14.1" customHeight="1" thickBot="1" x14ac:dyDescent="0.3">
      <c r="B187" s="50"/>
      <c r="C187" s="110" t="s">
        <v>49</v>
      </c>
      <c r="D187" s="230"/>
      <c r="E187" s="230">
        <v>0.72811999999999999</v>
      </c>
      <c r="F187" s="230">
        <v>8.7274499999999993</v>
      </c>
      <c r="G187" s="306">
        <f>D187-F187</f>
        <v>-8.7274499999999993</v>
      </c>
      <c r="H187" s="311"/>
      <c r="I187" s="81"/>
      <c r="J187" s="58"/>
      <c r="K187" s="193"/>
      <c r="L187" s="193"/>
      <c r="M187"/>
    </row>
    <row r="188" spans="1:13" ht="16.5" thickBot="1" x14ac:dyDescent="0.3">
      <c r="A188" s="3"/>
      <c r="B188" s="29"/>
      <c r="C188" s="113" t="s">
        <v>9</v>
      </c>
      <c r="D188" s="187">
        <f>D177+D182+D183+D186</f>
        <v>62938</v>
      </c>
      <c r="E188" s="187">
        <f>E177+E182+E183+E186+E187</f>
        <v>1353.8536300000001</v>
      </c>
      <c r="F188" s="187">
        <f>F177+F182+F183+F186+F187</f>
        <v>2579.6014799999998</v>
      </c>
      <c r="G188" s="202">
        <f>G177+G182+G183+G186+G187</f>
        <v>60358.398520000002</v>
      </c>
      <c r="H188" s="199">
        <f>H177+H182+H183+H186+H187</f>
        <v>2026.1570799999997</v>
      </c>
      <c r="I188" s="178"/>
      <c r="J188" s="58"/>
      <c r="K188" s="193"/>
      <c r="L188" s="193"/>
      <c r="M188"/>
    </row>
    <row r="189" spans="1:13" ht="14.1" customHeight="1" x14ac:dyDescent="0.25">
      <c r="A189" s="3"/>
      <c r="B189" s="29"/>
      <c r="C189" s="368" t="s">
        <v>75</v>
      </c>
      <c r="D189" s="67"/>
      <c r="E189" s="67"/>
      <c r="F189" s="67"/>
      <c r="G189" s="67"/>
      <c r="H189" s="367"/>
      <c r="I189" s="367"/>
      <c r="J189" s="144"/>
      <c r="K189" s="30"/>
      <c r="L189" s="144"/>
      <c r="M189" s="144"/>
    </row>
    <row r="190" spans="1:13" ht="14.1" customHeight="1" thickBot="1" x14ac:dyDescent="0.3">
      <c r="B190" s="59"/>
      <c r="C190" s="68"/>
      <c r="D190" s="68"/>
      <c r="E190" s="68"/>
      <c r="F190" s="68"/>
      <c r="G190" s="68"/>
      <c r="H190" s="60"/>
      <c r="I190" s="60"/>
      <c r="J190" s="60"/>
      <c r="K190" s="61"/>
      <c r="L190" s="81"/>
      <c r="M190" s="81"/>
    </row>
    <row r="191" spans="1:13" ht="14.1" customHeight="1" thickTop="1" x14ac:dyDescent="0.25"/>
    <row r="192" spans="1:13" s="40" customFormat="1" ht="17.100000000000001" customHeight="1" thickBot="1" x14ac:dyDescent="0.3">
      <c r="A192" s="80"/>
      <c r="B192" s="82"/>
      <c r="C192" s="94" t="s">
        <v>50</v>
      </c>
      <c r="D192" s="82"/>
      <c r="E192" s="82"/>
      <c r="F192" s="82"/>
      <c r="G192" s="82"/>
      <c r="H192" s="82"/>
      <c r="I192" s="82"/>
      <c r="J192" s="82"/>
      <c r="K192" s="80"/>
      <c r="L192" s="80"/>
      <c r="M192" s="80"/>
    </row>
    <row r="193" spans="2:13" ht="17.100000000000001" customHeight="1" thickTop="1" x14ac:dyDescent="0.25">
      <c r="B193" s="421" t="s">
        <v>1</v>
      </c>
      <c r="C193" s="422"/>
      <c r="D193" s="422"/>
      <c r="E193" s="422"/>
      <c r="F193" s="422"/>
      <c r="G193" s="422"/>
      <c r="H193" s="422"/>
      <c r="I193" s="422"/>
      <c r="J193" s="422"/>
      <c r="K193" s="423"/>
      <c r="L193" s="191"/>
      <c r="M193" s="191"/>
    </row>
    <row r="194" spans="2:13" ht="6" customHeight="1" thickBot="1" x14ac:dyDescent="0.3">
      <c r="B194" s="83"/>
      <c r="C194" s="81"/>
      <c r="D194" s="81"/>
      <c r="E194" s="81"/>
      <c r="F194" s="81"/>
      <c r="G194" s="81"/>
      <c r="H194" s="81"/>
      <c r="I194" s="81"/>
      <c r="J194" s="81"/>
      <c r="K194" s="72"/>
      <c r="L194" s="119"/>
      <c r="M194" s="119"/>
    </row>
    <row r="195" spans="2:13" s="3" customFormat="1" ht="14.1" customHeight="1" thickBot="1" x14ac:dyDescent="0.3">
      <c r="B195" s="73"/>
      <c r="C195" s="424" t="s">
        <v>2</v>
      </c>
      <c r="D195" s="425"/>
      <c r="E195"/>
      <c r="F195"/>
      <c r="G195" s="74"/>
      <c r="H195" s="74"/>
      <c r="I195" s="74"/>
      <c r="J195" s="144"/>
      <c r="K195" s="69"/>
      <c r="L195" s="4"/>
      <c r="M195" s="4"/>
    </row>
    <row r="196" spans="2:13" ht="16.5" customHeight="1" x14ac:dyDescent="0.25">
      <c r="B196" s="75"/>
      <c r="C196" s="271" t="s">
        <v>73</v>
      </c>
      <c r="D196" s="272">
        <v>4622</v>
      </c>
      <c r="E196" s="292"/>
      <c r="F196" s="241"/>
      <c r="G196" s="76"/>
      <c r="H196" s="76"/>
      <c r="I196" s="76"/>
      <c r="J196" s="161"/>
      <c r="K196" s="72"/>
      <c r="L196" s="119"/>
      <c r="M196" s="119"/>
    </row>
    <row r="197" spans="2:13" ht="14.1" customHeight="1" x14ac:dyDescent="0.25">
      <c r="B197" s="75"/>
      <c r="C197" s="274" t="s">
        <v>44</v>
      </c>
      <c r="D197" s="275">
        <v>24433</v>
      </c>
      <c r="E197" s="292"/>
      <c r="F197" s="241"/>
      <c r="G197" s="76"/>
      <c r="H197" s="76"/>
      <c r="I197" s="76"/>
      <c r="J197" s="161"/>
      <c r="K197" s="72"/>
      <c r="L197" s="119"/>
      <c r="M197" s="119"/>
    </row>
    <row r="198" spans="2:13" ht="14.1" customHeight="1" thickBot="1" x14ac:dyDescent="0.3">
      <c r="B198" s="75"/>
      <c r="C198" s="276" t="s">
        <v>28</v>
      </c>
      <c r="D198" s="275">
        <v>382</v>
      </c>
      <c r="E198" s="292"/>
      <c r="F198" s="241"/>
      <c r="G198" s="89"/>
      <c r="H198" s="76"/>
      <c r="I198" s="76"/>
      <c r="J198" s="161"/>
      <c r="K198" s="72"/>
      <c r="L198" s="119"/>
      <c r="M198" s="119"/>
    </row>
    <row r="199" spans="2:13" ht="14.1" customHeight="1" thickBot="1" x14ac:dyDescent="0.3">
      <c r="B199" s="75"/>
      <c r="C199" s="277" t="s">
        <v>31</v>
      </c>
      <c r="D199" s="278">
        <f>SUM(D196:D198)</f>
        <v>29437</v>
      </c>
      <c r="E199" s="292"/>
      <c r="F199"/>
      <c r="G199" s="89"/>
      <c r="H199" s="76"/>
      <c r="I199" s="76"/>
      <c r="J199" s="161"/>
      <c r="K199" s="72"/>
      <c r="L199" s="119"/>
      <c r="M199" s="119"/>
    </row>
    <row r="200" spans="2:13" ht="13.5" customHeight="1" x14ac:dyDescent="0.25">
      <c r="B200" s="83"/>
      <c r="C200" s="293" t="s">
        <v>110</v>
      </c>
      <c r="D200" s="285"/>
      <c r="E200" s="285"/>
      <c r="F200" s="84"/>
      <c r="G200" s="85"/>
      <c r="H200" s="81"/>
      <c r="I200" s="81"/>
      <c r="J200" s="81"/>
      <c r="K200" s="72"/>
      <c r="L200" s="119"/>
      <c r="M200" s="119"/>
    </row>
    <row r="201" spans="2:13" ht="14.25" customHeight="1" x14ac:dyDescent="0.25">
      <c r="B201" s="83"/>
      <c r="C201" s="289" t="s">
        <v>111</v>
      </c>
      <c r="D201" s="85"/>
      <c r="E201" s="85"/>
      <c r="F201" s="81"/>
      <c r="G201" s="81"/>
      <c r="H201" s="81"/>
      <c r="I201" s="81"/>
      <c r="J201" s="81"/>
      <c r="K201" s="72"/>
      <c r="L201" s="119"/>
      <c r="M201" s="119"/>
    </row>
    <row r="202" spans="2:13" ht="14.1" customHeight="1" thickBot="1" x14ac:dyDescent="0.3">
      <c r="B202" s="83"/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2:13" ht="17.100000000000001" customHeight="1" x14ac:dyDescent="0.25">
      <c r="B203" s="426" t="s">
        <v>8</v>
      </c>
      <c r="C203" s="427"/>
      <c r="D203" s="427"/>
      <c r="E203" s="427"/>
      <c r="F203" s="427"/>
      <c r="G203" s="427"/>
      <c r="H203" s="427"/>
      <c r="I203" s="427"/>
      <c r="J203" s="427"/>
      <c r="K203" s="428"/>
      <c r="L203" s="191"/>
      <c r="M203" s="191"/>
    </row>
    <row r="204" spans="2:13" ht="6" customHeight="1" thickBot="1" x14ac:dyDescent="0.3">
      <c r="B204" s="86"/>
      <c r="C204" s="87"/>
      <c r="D204" s="87"/>
      <c r="E204" s="87"/>
      <c r="F204" s="87"/>
      <c r="G204" s="87"/>
      <c r="H204" s="87"/>
      <c r="I204" s="87"/>
      <c r="J204" s="87"/>
      <c r="K204" s="88"/>
      <c r="L204" s="87"/>
      <c r="M204" s="87"/>
    </row>
    <row r="205" spans="2:13" ht="62.25" customHeight="1" thickBot="1" x14ac:dyDescent="0.3">
      <c r="B205" s="83"/>
      <c r="C205" s="107" t="s">
        <v>19</v>
      </c>
      <c r="D205" s="114" t="s">
        <v>20</v>
      </c>
      <c r="E205" s="70" t="str">
        <f>E20</f>
        <v>LANDET KVANTUM UKE 5</v>
      </c>
      <c r="F205" s="70" t="str">
        <f>F20</f>
        <v>LANDET KVANTUM T.O.M UKE 5</v>
      </c>
      <c r="G205" s="70" t="str">
        <f>H20</f>
        <v>RESTKVOTER</v>
      </c>
      <c r="H205" s="93" t="str">
        <f>I20</f>
        <v>LANDET KVANTUM T.O.M. UKE 5 2018</v>
      </c>
      <c r="I205" s="81"/>
      <c r="J205" s="81"/>
      <c r="K205" s="72"/>
      <c r="L205" s="119"/>
      <c r="M205" s="119"/>
    </row>
    <row r="206" spans="2:13" s="98" customFormat="1" ht="14.1" customHeight="1" thickBot="1" x14ac:dyDescent="0.3">
      <c r="B206" s="95"/>
      <c r="C206" s="112" t="s">
        <v>51</v>
      </c>
      <c r="D206" s="184">
        <v>1100</v>
      </c>
      <c r="E206" s="184">
        <v>15.452970000000001</v>
      </c>
      <c r="F206" s="184">
        <v>63.847369999999998</v>
      </c>
      <c r="G206" s="184">
        <f>D206-F206</f>
        <v>1036.15263</v>
      </c>
      <c r="H206" s="222">
        <v>67.20823</v>
      </c>
      <c r="I206" s="96"/>
      <c r="J206" s="163"/>
      <c r="K206" s="97"/>
      <c r="L206" s="101"/>
      <c r="M206" s="101"/>
    </row>
    <row r="207" spans="2:13" ht="14.1" customHeight="1" thickBot="1" x14ac:dyDescent="0.3">
      <c r="B207" s="83"/>
      <c r="C207" s="115" t="s">
        <v>45</v>
      </c>
      <c r="D207" s="184">
        <v>3472</v>
      </c>
      <c r="E207" s="184">
        <v>44.72889</v>
      </c>
      <c r="F207" s="184">
        <v>390.52404000000001</v>
      </c>
      <c r="G207" s="184">
        <f t="shared" ref="G207:G209" si="8">D207-F207</f>
        <v>3081.4759599999998</v>
      </c>
      <c r="H207" s="222">
        <v>571.63595999999995</v>
      </c>
      <c r="I207" s="106"/>
      <c r="J207" s="106"/>
      <c r="K207" s="72"/>
      <c r="L207" s="119"/>
      <c r="M207" s="119"/>
    </row>
    <row r="208" spans="2:13" s="98" customFormat="1" ht="14.1" customHeight="1" thickBot="1" x14ac:dyDescent="0.3">
      <c r="B208" s="95"/>
      <c r="C208" s="110" t="s">
        <v>36</v>
      </c>
      <c r="D208" s="185">
        <v>50</v>
      </c>
      <c r="E208" s="185"/>
      <c r="F208" s="185">
        <v>1.55908</v>
      </c>
      <c r="G208" s="184">
        <f t="shared" si="8"/>
        <v>48.440919999999998</v>
      </c>
      <c r="H208" s="223">
        <v>0.50739999999999996</v>
      </c>
      <c r="I208" s="96"/>
      <c r="J208" s="163"/>
      <c r="K208" s="97"/>
      <c r="L208" s="101"/>
      <c r="M208" s="101"/>
    </row>
    <row r="209" spans="2:13" s="98" customFormat="1" ht="14.1" customHeight="1" thickBot="1" x14ac:dyDescent="0.3">
      <c r="B209" s="90"/>
      <c r="C209" s="110" t="s">
        <v>56</v>
      </c>
      <c r="D209" s="185"/>
      <c r="E209" s="185"/>
      <c r="F209" s="185"/>
      <c r="G209" s="184">
        <f t="shared" si="8"/>
        <v>0</v>
      </c>
      <c r="H209" s="223"/>
      <c r="I209" s="91"/>
      <c r="J209" s="91"/>
      <c r="K209" s="92"/>
      <c r="L209" s="194"/>
      <c r="M209" s="194"/>
    </row>
    <row r="210" spans="2:13" ht="16.5" thickBot="1" x14ac:dyDescent="0.3">
      <c r="B210" s="83"/>
      <c r="C210" s="113" t="s">
        <v>52</v>
      </c>
      <c r="D210" s="186">
        <f>D196</f>
        <v>4622</v>
      </c>
      <c r="E210" s="186">
        <f>SUM(E206:E209)</f>
        <v>60.18186</v>
      </c>
      <c r="F210" s="186">
        <f>SUM(F206:F209)</f>
        <v>455.93049000000002</v>
      </c>
      <c r="G210" s="186">
        <f>D210-F210</f>
        <v>4166.0695100000003</v>
      </c>
      <c r="H210" s="209">
        <f>H206+H207+H208+H209</f>
        <v>639.35158999999987</v>
      </c>
      <c r="I210" s="81"/>
      <c r="J210" s="81"/>
      <c r="K210" s="72"/>
      <c r="L210" s="119"/>
      <c r="M210" s="119"/>
    </row>
    <row r="211" spans="2:13" s="71" customFormat="1" ht="9" customHeight="1" x14ac:dyDescent="0.25">
      <c r="B211" s="83"/>
      <c r="C211" s="66"/>
      <c r="D211" s="99"/>
      <c r="E211" s="99"/>
      <c r="F211" s="99"/>
      <c r="G211" s="99"/>
      <c r="H211" s="81"/>
      <c r="I211" s="81"/>
      <c r="J211" s="81"/>
      <c r="K211" s="72"/>
      <c r="L211" s="119"/>
      <c r="M211" s="119"/>
    </row>
    <row r="212" spans="2:13" ht="14.1" customHeight="1" thickBot="1" x14ac:dyDescent="0.3">
      <c r="B212" s="77"/>
      <c r="C212" s="78"/>
      <c r="D212" s="78"/>
      <c r="E212" s="78"/>
      <c r="F212" s="78"/>
      <c r="G212" s="105"/>
      <c r="H212" s="78"/>
      <c r="I212" s="78"/>
      <c r="J212" s="155"/>
      <c r="K212" s="79"/>
      <c r="L212" s="119"/>
      <c r="M212" s="119"/>
    </row>
    <row r="213" spans="2:13" ht="14.1" customHeight="1" thickTop="1" x14ac:dyDescent="0.25">
      <c r="B213" s="119"/>
      <c r="C213" s="119"/>
      <c r="D213" s="119"/>
      <c r="E213" s="119"/>
      <c r="F213" s="119"/>
      <c r="G213" s="157"/>
      <c r="H213" s="119"/>
      <c r="I213" s="119"/>
      <c r="J213" s="119"/>
      <c r="K213" s="119"/>
      <c r="L213" s="119"/>
      <c r="M213" s="119"/>
    </row>
    <row r="214" spans="2:13" ht="14.1" customHeight="1" x14ac:dyDescent="0.25">
      <c r="B214" s="119"/>
      <c r="C214" s="119"/>
      <c r="D214" s="119"/>
      <c r="E214" s="119"/>
      <c r="F214" s="119"/>
      <c r="G214" s="157"/>
      <c r="H214" s="119"/>
      <c r="I214" s="119"/>
      <c r="J214" s="119"/>
      <c r="K214" s="119"/>
      <c r="L214" s="119"/>
      <c r="M214" s="119"/>
    </row>
    <row r="215" spans="2:13" ht="14.1" customHeight="1" x14ac:dyDescent="0.25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4.1" customHeight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4.1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4.1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4.1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s="80" customFormat="1" ht="17.100000000000001" customHeight="1" thickBot="1" x14ac:dyDescent="0.3">
      <c r="B220" s="82"/>
      <c r="C220" s="94" t="s">
        <v>89</v>
      </c>
      <c r="D220" s="82"/>
      <c r="E220" s="82"/>
      <c r="F220" s="82"/>
      <c r="G220" s="82"/>
      <c r="H220" s="82"/>
      <c r="I220" s="82"/>
      <c r="J220" s="82"/>
    </row>
    <row r="221" spans="2:13" ht="17.100000000000001" customHeight="1" thickTop="1" x14ac:dyDescent="0.25">
      <c r="B221" s="421" t="s">
        <v>1</v>
      </c>
      <c r="C221" s="422"/>
      <c r="D221" s="422"/>
      <c r="E221" s="422"/>
      <c r="F221" s="422"/>
      <c r="G221" s="422"/>
      <c r="H221" s="422"/>
      <c r="I221" s="422"/>
      <c r="J221" s="422"/>
      <c r="K221" s="423"/>
      <c r="L221" s="191"/>
      <c r="M221" s="191"/>
    </row>
    <row r="222" spans="2:13" ht="6" customHeight="1" thickBot="1" x14ac:dyDescent="0.3">
      <c r="B222" s="83"/>
      <c r="C222" s="81"/>
      <c r="D222" s="81"/>
      <c r="E222" s="81"/>
      <c r="F222" s="81"/>
      <c r="G222" s="81"/>
      <c r="H222" s="81"/>
      <c r="I222" s="81"/>
      <c r="J222" s="81"/>
      <c r="K222" s="121"/>
      <c r="L222" s="119"/>
      <c r="M222" s="119"/>
    </row>
    <row r="223" spans="2:13" s="3" customFormat="1" ht="14.1" customHeight="1" thickBot="1" x14ac:dyDescent="0.3">
      <c r="B223" s="143"/>
      <c r="C223" s="424" t="s">
        <v>97</v>
      </c>
      <c r="D223" s="425"/>
      <c r="E223"/>
      <c r="F223"/>
      <c r="G223" s="144"/>
      <c r="H223" s="144"/>
      <c r="I223" s="144"/>
      <c r="J223" s="144"/>
      <c r="K223" s="117"/>
      <c r="L223" s="4"/>
      <c r="M223" s="4"/>
    </row>
    <row r="224" spans="2:13" ht="16.5" customHeight="1" x14ac:dyDescent="0.25">
      <c r="B224" s="146"/>
      <c r="C224" s="271" t="s">
        <v>73</v>
      </c>
      <c r="D224" s="272">
        <v>2563</v>
      </c>
      <c r="E224" s="292"/>
      <c r="F224" s="241"/>
      <c r="G224" s="161"/>
      <c r="H224" s="161"/>
      <c r="I224" s="161"/>
      <c r="J224" s="161"/>
      <c r="K224" s="121"/>
      <c r="L224" s="119"/>
      <c r="M224" s="119"/>
    </row>
    <row r="225" spans="2:13" ht="16.5" customHeight="1" x14ac:dyDescent="0.25">
      <c r="B225" s="146"/>
      <c r="C225" s="274" t="s">
        <v>44</v>
      </c>
      <c r="D225" s="275">
        <v>1922</v>
      </c>
      <c r="E225" s="292"/>
      <c r="F225" s="241"/>
      <c r="G225" s="161"/>
      <c r="H225" s="161"/>
      <c r="I225" s="161"/>
      <c r="J225" s="161"/>
      <c r="K225" s="121"/>
      <c r="L225" s="119"/>
      <c r="M225" s="119"/>
    </row>
    <row r="226" spans="2:13" ht="14.1" customHeight="1" thickBot="1" x14ac:dyDescent="0.3">
      <c r="B226" s="146"/>
      <c r="C226" s="274" t="s">
        <v>28</v>
      </c>
      <c r="D226" s="275">
        <v>123</v>
      </c>
      <c r="E226" s="292"/>
      <c r="F226" s="241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">
      <c r="B227" s="146"/>
      <c r="C227" s="277" t="s">
        <v>31</v>
      </c>
      <c r="D227" s="278">
        <v>4608</v>
      </c>
      <c r="E227" s="292"/>
      <c r="F227"/>
      <c r="G227" s="89"/>
      <c r="H227" s="161"/>
      <c r="I227" s="161"/>
      <c r="J227" s="161"/>
      <c r="K227" s="121"/>
      <c r="L227" s="119"/>
      <c r="M227" s="119"/>
    </row>
    <row r="228" spans="2:13" ht="13.5" customHeight="1" x14ac:dyDescent="0.25">
      <c r="B228" s="83"/>
      <c r="C228" s="293" t="s">
        <v>95</v>
      </c>
      <c r="D228" s="285"/>
      <c r="E228" s="285"/>
      <c r="F228" s="84"/>
      <c r="G228" s="85"/>
      <c r="H228" s="81"/>
      <c r="I228" s="81"/>
      <c r="J228" s="81"/>
      <c r="K228" s="121"/>
      <c r="L228" s="119"/>
      <c r="M228" s="119"/>
    </row>
    <row r="229" spans="2:13" ht="23.25" customHeight="1" thickBot="1" x14ac:dyDescent="0.3">
      <c r="B229" s="83"/>
      <c r="C229" s="417" t="s">
        <v>98</v>
      </c>
      <c r="D229" s="85"/>
      <c r="E229" s="85"/>
      <c r="F229" s="81"/>
      <c r="G229" s="81"/>
      <c r="H229" s="81"/>
      <c r="I229" s="81"/>
      <c r="J229" s="81"/>
      <c r="K229" s="121"/>
      <c r="L229" s="119"/>
      <c r="M229" s="119"/>
    </row>
    <row r="230" spans="2:13" ht="17.100000000000001" customHeight="1" x14ac:dyDescent="0.25">
      <c r="B230" s="426" t="s">
        <v>8</v>
      </c>
      <c r="C230" s="427"/>
      <c r="D230" s="427"/>
      <c r="E230" s="427"/>
      <c r="F230" s="427"/>
      <c r="G230" s="427"/>
      <c r="H230" s="427"/>
      <c r="I230" s="427"/>
      <c r="J230" s="427"/>
      <c r="K230" s="428"/>
      <c r="L230" s="191"/>
      <c r="M230" s="191"/>
    </row>
    <row r="231" spans="2:13" ht="6" customHeight="1" thickBot="1" x14ac:dyDescent="0.3">
      <c r="B231" s="86"/>
      <c r="C231" s="87"/>
      <c r="D231" s="87"/>
      <c r="E231" s="87"/>
      <c r="F231" s="87"/>
      <c r="G231" s="87"/>
      <c r="H231" s="87"/>
      <c r="I231" s="87"/>
      <c r="J231" s="87"/>
      <c r="K231" s="88"/>
      <c r="L231" s="87"/>
      <c r="M231" s="87"/>
    </row>
    <row r="232" spans="2:13" ht="62.25" customHeight="1" thickBot="1" x14ac:dyDescent="0.3">
      <c r="B232" s="83"/>
      <c r="C232" s="406" t="s">
        <v>90</v>
      </c>
      <c r="D232" s="407" t="s">
        <v>91</v>
      </c>
      <c r="E232" s="408" t="str">
        <f>E205</f>
        <v>LANDET KVANTUM UKE 5</v>
      </c>
      <c r="F232" s="408" t="str">
        <f>F205</f>
        <v>LANDET KVANTUM T.O.M UKE 5</v>
      </c>
      <c r="G232" s="408" t="s">
        <v>62</v>
      </c>
      <c r="H232" s="409" t="str">
        <f>H205</f>
        <v>LANDET KVANTUM T.O.M. UKE 5 2018</v>
      </c>
      <c r="J232" s="81"/>
      <c r="K232" s="121"/>
      <c r="L232" s="119"/>
      <c r="M232" s="119"/>
    </row>
    <row r="233" spans="2:13" s="98" customFormat="1" ht="14.1" customHeight="1" thickBot="1" x14ac:dyDescent="0.3">
      <c r="B233" s="162"/>
      <c r="C233" s="112" t="s">
        <v>92</v>
      </c>
      <c r="D233" s="418">
        <v>1708</v>
      </c>
      <c r="E233" s="410">
        <f>SUM(E234:E235)</f>
        <v>73.910800000000009</v>
      </c>
      <c r="F233" s="410">
        <f>SUM(F234:F235)</f>
        <v>444.39454999999998</v>
      </c>
      <c r="G233" s="418">
        <f>D233-F233</f>
        <v>1263.60545</v>
      </c>
      <c r="H233" s="410">
        <f>SUM(H234:H235)</f>
        <v>634.36144000000002</v>
      </c>
      <c r="J233" s="163"/>
      <c r="K233" s="97"/>
      <c r="L233" s="101"/>
      <c r="M233" s="101"/>
    </row>
    <row r="234" spans="2:13" s="98" customFormat="1" ht="14.1" customHeight="1" thickBot="1" x14ac:dyDescent="0.3">
      <c r="B234" s="162"/>
      <c r="C234" s="411" t="s">
        <v>80</v>
      </c>
      <c r="D234" s="419"/>
      <c r="E234" s="412">
        <v>62.030500000000004</v>
      </c>
      <c r="F234" s="412">
        <v>367.07695000000001</v>
      </c>
      <c r="G234" s="419"/>
      <c r="H234" s="412">
        <v>527.18799999999999</v>
      </c>
      <c r="J234" s="163"/>
      <c r="K234" s="97"/>
      <c r="L234" s="101"/>
      <c r="M234" s="101"/>
    </row>
    <row r="235" spans="2:13" s="98" customFormat="1" ht="14.1" customHeight="1" thickBot="1" x14ac:dyDescent="0.3">
      <c r="B235" s="162"/>
      <c r="C235" s="411" t="s">
        <v>81</v>
      </c>
      <c r="D235" s="420"/>
      <c r="E235" s="413">
        <v>11.8803</v>
      </c>
      <c r="F235" s="413">
        <v>77.317599999999999</v>
      </c>
      <c r="G235" s="420"/>
      <c r="H235" s="413">
        <v>107.17344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112" t="s">
        <v>93</v>
      </c>
      <c r="D236" s="418">
        <v>855</v>
      </c>
      <c r="E236" s="410">
        <f>SUM(E237:E238)</f>
        <v>0</v>
      </c>
      <c r="F236" s="410">
        <f>SUM(F237:F238)</f>
        <v>0</v>
      </c>
      <c r="G236" s="418">
        <f>D236-F236</f>
        <v>855</v>
      </c>
      <c r="H236" s="410">
        <f>SUM(H237:H238)</f>
        <v>0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411" t="s">
        <v>80</v>
      </c>
      <c r="D237" s="419"/>
      <c r="E237" s="412"/>
      <c r="F237" s="412"/>
      <c r="G237" s="419"/>
      <c r="H237" s="412"/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411" t="s">
        <v>81</v>
      </c>
      <c r="D238" s="420"/>
      <c r="E238" s="413"/>
      <c r="F238" s="413"/>
      <c r="G238" s="420"/>
      <c r="H238" s="413"/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112" t="s">
        <v>94</v>
      </c>
      <c r="D239" s="418">
        <v>0</v>
      </c>
      <c r="E239" s="410">
        <f>SUM(E240:E241)</f>
        <v>0</v>
      </c>
      <c r="F239" s="410">
        <f>SUM(F240:F241)</f>
        <v>0</v>
      </c>
      <c r="G239" s="418">
        <f>D239-F239</f>
        <v>0</v>
      </c>
      <c r="H239" s="410">
        <f>SUM(H240:H241)</f>
        <v>0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411" t="s">
        <v>80</v>
      </c>
      <c r="D240" s="419"/>
      <c r="E240" s="412"/>
      <c r="F240" s="412"/>
      <c r="G240" s="419"/>
      <c r="H240" s="412"/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411" t="s">
        <v>81</v>
      </c>
      <c r="D241" s="420"/>
      <c r="E241" s="413"/>
      <c r="F241" s="413"/>
      <c r="G241" s="420"/>
      <c r="H241" s="413"/>
      <c r="J241" s="163"/>
      <c r="K241" s="97"/>
      <c r="L241" s="101"/>
      <c r="M241" s="101"/>
    </row>
    <row r="242" spans="2:13" s="98" customFormat="1" ht="14.1" customHeight="1" thickBot="1" x14ac:dyDescent="0.3">
      <c r="B242" s="90"/>
      <c r="C242" s="110" t="s">
        <v>56</v>
      </c>
      <c r="D242" s="414"/>
      <c r="E242" s="223">
        <v>5.9539999999999997</v>
      </c>
      <c r="F242" s="223">
        <v>33.005499999999998</v>
      </c>
      <c r="G242" s="415"/>
      <c r="H242" s="223">
        <v>49.844499999999996</v>
      </c>
      <c r="J242" s="91"/>
      <c r="K242" s="92"/>
      <c r="L242" s="194"/>
      <c r="M242" s="194"/>
    </row>
    <row r="243" spans="2:13" ht="16.5" thickBot="1" x14ac:dyDescent="0.3">
      <c r="B243" s="83"/>
      <c r="C243" s="113" t="s">
        <v>52</v>
      </c>
      <c r="D243" s="416">
        <f>SUM(D233:D242)</f>
        <v>2563</v>
      </c>
      <c r="E243" s="186">
        <f>E233+E236+E239+E242</f>
        <v>79.864800000000002</v>
      </c>
      <c r="F243" s="186">
        <f>F233+F236+F239+F242</f>
        <v>477.40004999999996</v>
      </c>
      <c r="G243" s="416">
        <f>SUM(G233:G242)</f>
        <v>2118.60545</v>
      </c>
      <c r="H243" s="186">
        <f>H233+H236+H239+H242</f>
        <v>684.20594000000006</v>
      </c>
      <c r="J243" s="81"/>
      <c r="K243" s="121"/>
      <c r="L243" s="119"/>
      <c r="M243" s="119"/>
    </row>
    <row r="244" spans="2:13" s="71" customFormat="1" ht="9" customHeight="1" x14ac:dyDescent="0.25">
      <c r="B244" s="83"/>
      <c r="C244" s="66"/>
      <c r="D244" s="99"/>
      <c r="E244" s="99"/>
      <c r="F244" s="99"/>
      <c r="G244" s="99"/>
      <c r="H244" s="81"/>
      <c r="I244" s="81"/>
      <c r="J244" s="81"/>
      <c r="K244" s="121"/>
      <c r="L244" s="119"/>
      <c r="M244" s="119"/>
    </row>
    <row r="245" spans="2:13" ht="14.1" customHeight="1" thickBot="1" x14ac:dyDescent="0.3">
      <c r="B245" s="154"/>
      <c r="C245" s="155"/>
      <c r="D245" s="155"/>
      <c r="E245" s="155"/>
      <c r="F245" s="155"/>
      <c r="G245" s="105"/>
      <c r="H245" s="105"/>
      <c r="I245" s="155"/>
      <c r="J245" s="155"/>
      <c r="K245" s="156"/>
      <c r="L245" s="119"/>
      <c r="M245" s="119"/>
    </row>
    <row r="246" spans="2:13" ht="20.25" customHeight="1" thickTop="1" x14ac:dyDescent="0.25">
      <c r="B246" s="71"/>
      <c r="C246" s="71"/>
      <c r="D246" s="71"/>
      <c r="E246" s="71"/>
      <c r="F246" s="71"/>
      <c r="G246" s="71"/>
      <c r="H246" s="71"/>
      <c r="K246" s="71"/>
    </row>
    <row r="247" spans="2:13" ht="20.25" customHeight="1" x14ac:dyDescent="0.25"/>
    <row r="248" spans="2:13" ht="14.1" hidden="1" customHeight="1" x14ac:dyDescent="0.25"/>
    <row r="249" spans="2:13" ht="14.1" hidden="1" customHeight="1" x14ac:dyDescent="0.25"/>
    <row r="250" spans="2:13" ht="14.1" hidden="1" customHeight="1" x14ac:dyDescent="0.25">
      <c r="G250" s="65"/>
    </row>
    <row r="251" spans="2:13" ht="14.1" hidden="1" customHeight="1" x14ac:dyDescent="0.25">
      <c r="F251" s="65"/>
    </row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7:D107"/>
    <mergeCell ref="E107:F107"/>
    <mergeCell ref="G107:H107"/>
    <mergeCell ref="B115:K115"/>
    <mergeCell ref="B163:K163"/>
    <mergeCell ref="D57:D58"/>
    <mergeCell ref="G57:G58"/>
    <mergeCell ref="B47:K47"/>
    <mergeCell ref="B105:K105"/>
    <mergeCell ref="B18:K18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G236:G238"/>
    <mergeCell ref="G239:G241"/>
    <mergeCell ref="D236:D238"/>
    <mergeCell ref="D239:D241"/>
    <mergeCell ref="B221:K221"/>
    <mergeCell ref="C223:D223"/>
    <mergeCell ref="B230:K230"/>
    <mergeCell ref="D233:D235"/>
    <mergeCell ref="G233:G235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5
&amp;"-,Normal"&amp;11(iht. motatte landings- og sluttsedler fra fiskesalgslagene; alle tallstørrelser i hele tonn)&amp;R07.02.2019
</oddHeader>
    <oddFooter>&amp;LFiskeridirektoratet&amp;CReguleringsseksjonen&amp;RGuro Gjelsvik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2019-02-07T13:06:36Z</cp:lastPrinted>
  <dcterms:created xsi:type="dcterms:W3CDTF">2011-07-06T12:13:20Z</dcterms:created>
  <dcterms:modified xsi:type="dcterms:W3CDTF">2019-02-07T15:41:01Z</dcterms:modified>
</cp:coreProperties>
</file>