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7\"/>
    </mc:Choice>
  </mc:AlternateContent>
  <bookViews>
    <workbookView xWindow="0" yWindow="0" windowWidth="23040" windowHeight="11055" tabRatio="413"/>
  </bookViews>
  <sheets>
    <sheet name="UKE_32_2017" sheetId="1" r:id="rId1"/>
  </sheets>
  <definedNames>
    <definedName name="Z_14D440E4_F18A_4F78_9989_38C1B133222D_.wvu.Cols" localSheetId="0" hidden="1">UKE_32_2017!#REF!</definedName>
    <definedName name="Z_14D440E4_F18A_4F78_9989_38C1B133222D_.wvu.PrintArea" localSheetId="0" hidden="1">UKE_32_2017!$B$1:$M$214</definedName>
    <definedName name="Z_14D440E4_F18A_4F78_9989_38C1B133222D_.wvu.Rows" localSheetId="0" hidden="1">UKE_32_2017!$326:$1048576,UKE_32_2017!$215:$325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H60" i="1" l="1"/>
  <c r="G33" i="1"/>
  <c r="F33" i="1"/>
  <c r="H30" i="1"/>
  <c r="F130" i="1" l="1"/>
  <c r="J32" i="1"/>
  <c r="F178" i="1" l="1"/>
  <c r="G178" i="1"/>
  <c r="I34" i="1" l="1"/>
  <c r="I132" i="1" l="1"/>
  <c r="I119" i="1"/>
  <c r="I125" i="1"/>
  <c r="I124" i="1" s="1"/>
  <c r="H40" i="1"/>
  <c r="G32" i="1"/>
  <c r="I138" i="1" l="1"/>
  <c r="I178" i="1"/>
  <c r="H66" i="1"/>
  <c r="I30" i="1"/>
  <c r="I26" i="1"/>
  <c r="F32" i="1"/>
  <c r="I33" i="1" l="1"/>
  <c r="I29" i="1"/>
  <c r="I28" i="1"/>
  <c r="I27" i="1"/>
  <c r="H127" i="1" l="1"/>
  <c r="H98" i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F189" i="1" s="1"/>
  <c r="G184" i="1"/>
  <c r="H184" i="1" s="1"/>
  <c r="I184" i="1"/>
  <c r="I189" i="1" s="1"/>
  <c r="G132" i="1"/>
  <c r="H132" i="1" s="1"/>
  <c r="D211" i="1" l="1"/>
  <c r="E189" i="1" l="1"/>
  <c r="F161" i="1"/>
  <c r="E161" i="1"/>
  <c r="D161" i="1"/>
  <c r="G160" i="1"/>
  <c r="G159" i="1"/>
  <c r="G158" i="1"/>
  <c r="D130" i="1"/>
  <c r="G125" i="1"/>
  <c r="F125" i="1"/>
  <c r="F124" i="1" s="1"/>
  <c r="E125" i="1"/>
  <c r="E124" i="1" s="1"/>
  <c r="D125" i="1"/>
  <c r="D124" i="1" s="1"/>
  <c r="G119" i="1"/>
  <c r="F119" i="1"/>
  <c r="E119" i="1"/>
  <c r="D119" i="1"/>
  <c r="D138" i="1" s="1"/>
  <c r="H113" i="1"/>
  <c r="F113" i="1"/>
  <c r="D113" i="1"/>
  <c r="G64" i="1"/>
  <c r="F60" i="1"/>
  <c r="F66" i="1" s="1"/>
  <c r="G66" i="1" s="1"/>
  <c r="E60" i="1"/>
  <c r="E66" i="1" s="1"/>
  <c r="D53" i="1"/>
  <c r="F138" i="1" l="1"/>
  <c r="G124" i="1"/>
  <c r="H124" i="1" s="1"/>
  <c r="H125" i="1"/>
  <c r="G161" i="1"/>
  <c r="H119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E40" i="1"/>
  <c r="I39" i="1"/>
  <c r="I38" i="1"/>
  <c r="D32" i="1"/>
  <c r="D24" i="1" s="1"/>
  <c r="D40" i="1" s="1"/>
  <c r="D27" i="1"/>
  <c r="D26" i="1"/>
  <c r="D25" i="1" s="1"/>
  <c r="J25" i="1"/>
  <c r="G25" i="1"/>
  <c r="G24" i="1" s="1"/>
  <c r="F25" i="1"/>
  <c r="F24" i="1" s="1"/>
  <c r="F40" i="1" s="1"/>
  <c r="J21" i="1"/>
  <c r="G21" i="1"/>
  <c r="F21" i="1"/>
  <c r="D21" i="1"/>
  <c r="H14" i="1"/>
  <c r="F14" i="1"/>
  <c r="D14" i="1"/>
  <c r="I99" i="1" l="1"/>
  <c r="G40" i="1"/>
  <c r="H99" i="1"/>
  <c r="E99" i="1"/>
  <c r="G99" i="1"/>
  <c r="F99" i="1"/>
  <c r="J24" i="1"/>
  <c r="J40" i="1" s="1"/>
  <c r="I21" i="1"/>
  <c r="I40" i="1" s="1"/>
  <c r="H170" i="1" l="1"/>
  <c r="H169" i="1"/>
  <c r="H168" i="1"/>
  <c r="H167" i="1"/>
  <c r="F211" i="1" l="1"/>
  <c r="E211" i="1" l="1"/>
  <c r="G189" i="1" l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<sst xmlns="http://schemas.openxmlformats.org/spreadsheetml/2006/main" count="225" uniqueCount="112">
  <si>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</si>
  <si>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</si>
  <si>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</si>
  <si>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</si>
  <si>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</si>
  <si>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</si>
  <si>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</si>
  <si>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</si>
  <si>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</si>
  <si>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</si>
  <si>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</si>
  <si>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</si>
  <si>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</si>
  <si>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</si>
  <si>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</si>
  <si>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</si>
  <si>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</si>
  <si>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</si>
  <si>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</si>
  <si>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</si>
  <si>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</si>
  <si>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</si>
  <si>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</si>
  <si>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</si>
  <si>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</si>
  <si>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</si>
  <si>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</si>
  <si>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</si>
  <si>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</si>
  <si>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</si>
  <si>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</si>
  <si>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</si>
  <si>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</si>
  <si>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</si>
  <si>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</si>
  <si>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</si>
  <si>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</si>
  <si>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</si>
  <si>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</si>
  <si>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</si>
  <si>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</si>
  <si>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</si>
  <si>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</si>
  <si>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</si>
  <si>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</si>
  <si>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</si>
  <si>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</si>
  <si>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</si>
  <si>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</si>
  <si>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</si>
  <si>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</si>
  <si>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</si>
  <si>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</si>
  <si>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</si>
  <si>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</si>
  <si>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</si>
  <si>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</si>
  <si>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</si>
  <si>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</si>
  <si>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</si>
  <si>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</si>
  <si>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</si>
  <si>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</si>
  <si>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</si>
  <si>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</si>
  <si>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</si>
  <si>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</si>
  <si>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</si>
  <si>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</si>
  <si>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</si>
  <si>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</si>
  <si>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</si>
  <si>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</si>
  <si>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</si>
  <si>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</si>
  <si>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</si>
  <si>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</si>
  <si>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</si>
  <si>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</si>
  <si>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</si>
  <si>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</si>
  <si>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</si>
  <si>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</si>
  <si>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</si>
  <si>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</si>
  <si>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</si>
  <si>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</si>
  <si>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</si>
  <si>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</si>
  <si>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</si>
  <si>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</si>
  <si>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</si>
  <si>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</si>
  <si>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</si>
  <si>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</si>
  <si>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</si>
  <si>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</si>
  <si>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</si>
  <si>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</si>
  <si>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</si>
  <si>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</si>
  <si>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</si>
  <si>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</si>
  <si>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</si>
  <si>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</si>
  <si>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</si>
  <si>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t>LANDET KVANTUM UKE 32</t>
  </si>
  <si>
    <t>LANDET KVANTUM T.O.M UKE 32</t>
  </si>
  <si>
    <t>LANDET KVANTUM T.O.M. UKE 32 2016</t>
  </si>
  <si>
    <r>
      <t xml:space="preserve">3 </t>
    </r>
    <r>
      <rPr>
        <sz val="9"/>
        <color theme="1"/>
        <rFont val="Calibri"/>
        <family val="2"/>
      </rPr>
      <t>Registrert rekreasjonsfiske utgjør 1011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</si>
  <si>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41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</si>
  <si>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315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</si>
</sst>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1" fillId="0" borderId="76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3" fillId="0" borderId="79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3" xfId="0" applyNumberFormat="1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55" fillId="0" borderId="79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0" fillId="0" borderId="9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8" xfId="0" applyNumberFormat="1" applyFont="1" applyFill="1" applyBorder="1" applyAlignment="1">
      <alignment vertical="center" wrapText="1"/>
    </xf>
    <xf numFmtId="3" fontId="60" fillId="4" borderId="16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33" xfId="0" applyNumberFormat="1" applyFont="1" applyBorder="1" applyAlignment="1">
      <alignment vertical="center" wrapText="1"/>
    </xf>
    <xf numFmtId="3" fontId="43" fillId="0" borderId="93" xfId="0" applyNumberFormat="1" applyFont="1" applyBorder="1" applyAlignment="1">
      <alignment vertical="center" wrapText="1"/>
    </xf>
    <xf numFmtId="3" fontId="43" fillId="0" borderId="94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topLeftCell="A167" zoomScale="90" zoomScaleNormal="115" zoomScalePageLayoutView="90" workbookViewId="0">
      <selection activeCell="H209" sqref="H209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18" t="s">
        <v>88</v>
      </c>
      <c r="C2" s="419"/>
      <c r="D2" s="419"/>
      <c r="E2" s="419"/>
      <c r="F2" s="419"/>
      <c r="G2" s="419"/>
      <c r="H2" s="419"/>
      <c r="I2" s="419"/>
      <c r="J2" s="419"/>
      <c r="K2" s="420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1"/>
      <c r="C7" s="422"/>
      <c r="D7" s="422"/>
      <c r="E7" s="422"/>
      <c r="F7" s="422"/>
      <c r="G7" s="422"/>
      <c r="H7" s="422"/>
      <c r="I7" s="422"/>
      <c r="J7" s="422"/>
      <c r="K7" s="423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4" t="s">
        <v>2</v>
      </c>
      <c r="D9" s="425"/>
      <c r="E9" s="424" t="s">
        <v>20</v>
      </c>
      <c r="F9" s="425"/>
      <c r="G9" s="424" t="s">
        <v>21</v>
      </c>
      <c r="H9" s="425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48">
        <v>129790</v>
      </c>
      <c r="G10" s="167" t="s">
        <v>26</v>
      </c>
      <c r="H10" s="248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2"/>
      <c r="F13" s="243"/>
      <c r="G13" s="169" t="s">
        <v>15</v>
      </c>
      <c r="H13" s="249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0" t="s">
        <v>89</v>
      </c>
      <c r="D15" s="320"/>
      <c r="E15" s="320"/>
      <c r="F15" s="320"/>
      <c r="G15" s="320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1" t="s">
        <v>91</v>
      </c>
      <c r="D17" s="241"/>
      <c r="E17" s="241"/>
      <c r="F17" s="241"/>
      <c r="G17" s="241"/>
      <c r="H17" s="241"/>
      <c r="I17" s="241"/>
      <c r="J17" s="202"/>
      <c r="K17" s="128"/>
      <c r="L17" s="119"/>
      <c r="M17" s="119"/>
    </row>
    <row r="18" spans="1:13" ht="21.75" customHeight="1" x14ac:dyDescent="0.25">
      <c r="B18" s="426" t="s">
        <v>8</v>
      </c>
      <c r="C18" s="427"/>
      <c r="D18" s="427"/>
      <c r="E18" s="427"/>
      <c r="F18" s="427"/>
      <c r="G18" s="427"/>
      <c r="H18" s="427"/>
      <c r="I18" s="427"/>
      <c r="J18" s="427"/>
      <c r="K18" s="428"/>
      <c r="L18" s="208"/>
      <c r="M18" s="208"/>
    </row>
    <row r="19" spans="1:13" ht="12" customHeight="1" thickBot="1" x14ac:dyDescent="0.3">
      <c r="B19" s="120"/>
      <c r="C19" s="244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36" t="s">
        <v>92</v>
      </c>
      <c r="E20" s="336" t="s">
        <v>83</v>
      </c>
      <c r="F20" s="337" t="s">
        <v>106</v>
      </c>
      <c r="G20" s="337" t="s">
        <v>107</v>
      </c>
      <c r="H20" s="337" t="s">
        <v>84</v>
      </c>
      <c r="I20" s="337" t="s">
        <v>72</v>
      </c>
      <c r="J20" s="338" t="s">
        <v>108</v>
      </c>
      <c r="K20" s="117"/>
      <c r="L20" s="4"/>
      <c r="M20" s="4"/>
    </row>
    <row r="21" spans="1:13" ht="14.1" customHeight="1" x14ac:dyDescent="0.25">
      <c r="B21" s="120"/>
      <c r="C21" s="265" t="s">
        <v>16</v>
      </c>
      <c r="D21" s="321">
        <f>D23+D22</f>
        <v>129790</v>
      </c>
      <c r="E21" s="339">
        <f>E22+E23</f>
        <v>130909</v>
      </c>
      <c r="F21" s="339">
        <f>F23+F22</f>
        <v>2240</v>
      </c>
      <c r="G21" s="339">
        <f>G22+G23</f>
        <v>73350</v>
      </c>
      <c r="H21" s="339"/>
      <c r="I21" s="339">
        <f>I23+I22</f>
        <v>57559</v>
      </c>
      <c r="J21" s="340">
        <f>J23+J22</f>
        <v>66597</v>
      </c>
      <c r="K21" s="129"/>
      <c r="L21" s="158"/>
      <c r="M21" s="158"/>
    </row>
    <row r="22" spans="1:13" ht="14.1" customHeight="1" x14ac:dyDescent="0.25">
      <c r="B22" s="120"/>
      <c r="C22" s="266" t="s">
        <v>12</v>
      </c>
      <c r="D22" s="322">
        <v>129040</v>
      </c>
      <c r="E22" s="341">
        <v>130159</v>
      </c>
      <c r="F22" s="341">
        <v>2177</v>
      </c>
      <c r="G22" s="341">
        <v>72912</v>
      </c>
      <c r="H22" s="341"/>
      <c r="I22" s="341">
        <f>E22-G22</f>
        <v>57247</v>
      </c>
      <c r="J22" s="342">
        <v>65830</v>
      </c>
      <c r="K22" s="129"/>
      <c r="L22" s="158"/>
      <c r="M22" s="158"/>
    </row>
    <row r="23" spans="1:13" ht="14.1" customHeight="1" thickBot="1" x14ac:dyDescent="0.3">
      <c r="B23" s="120"/>
      <c r="C23" s="267" t="s">
        <v>11</v>
      </c>
      <c r="D23" s="335">
        <v>750</v>
      </c>
      <c r="E23" s="343">
        <v>750</v>
      </c>
      <c r="F23" s="343">
        <v>63</v>
      </c>
      <c r="G23" s="343">
        <v>438</v>
      </c>
      <c r="H23" s="343"/>
      <c r="I23" s="341">
        <f>E23-G23</f>
        <v>312</v>
      </c>
      <c r="J23" s="342">
        <v>767</v>
      </c>
      <c r="K23" s="129"/>
      <c r="L23" s="158"/>
      <c r="M23" s="158"/>
    </row>
    <row r="24" spans="1:13" ht="14.1" customHeight="1" x14ac:dyDescent="0.25">
      <c r="B24" s="120"/>
      <c r="C24" s="265" t="s">
        <v>17</v>
      </c>
      <c r="D24" s="321">
        <f>D32+D31+D25</f>
        <v>267534</v>
      </c>
      <c r="E24" s="339">
        <f>E25+E31+E32</f>
        <v>268930</v>
      </c>
      <c r="F24" s="339">
        <f>F32+F31+F25</f>
        <v>810</v>
      </c>
      <c r="G24" s="339">
        <f>G25+G31+G32</f>
        <v>237890</v>
      </c>
      <c r="H24" s="339"/>
      <c r="I24" s="339">
        <f>I25+I31+I32</f>
        <v>31040</v>
      </c>
      <c r="J24" s="340">
        <f>J25+J31+J32</f>
        <v>230386</v>
      </c>
      <c r="K24" s="129"/>
      <c r="L24" s="158"/>
      <c r="M24" s="158"/>
    </row>
    <row r="25" spans="1:13" ht="15" customHeight="1" x14ac:dyDescent="0.25">
      <c r="A25" s="21"/>
      <c r="B25" s="130"/>
      <c r="C25" s="272" t="s">
        <v>64</v>
      </c>
      <c r="D25" s="323">
        <f>D26+D27+D28+D29+D30</f>
        <v>208734</v>
      </c>
      <c r="E25" s="345">
        <f>E26+E27+E28+E29+E30</f>
        <v>212161</v>
      </c>
      <c r="F25" s="345">
        <f>F26+F27+F28+F29</f>
        <v>578</v>
      </c>
      <c r="G25" s="345">
        <f>G26+G27+G28+G29</f>
        <v>191933</v>
      </c>
      <c r="H25" s="345"/>
      <c r="I25" s="345">
        <f>I26+I27+I28+I29+I30</f>
        <v>20228</v>
      </c>
      <c r="J25" s="346">
        <f>J26+J27+J28+J29+J30</f>
        <v>182564</v>
      </c>
      <c r="K25" s="129"/>
      <c r="L25" s="158"/>
      <c r="M25" s="158"/>
    </row>
    <row r="26" spans="1:13" ht="14.1" customHeight="1" x14ac:dyDescent="0.25">
      <c r="A26" s="22"/>
      <c r="B26" s="131"/>
      <c r="C26" s="271" t="s">
        <v>22</v>
      </c>
      <c r="D26" s="324">
        <f>51847+1633</f>
        <v>53480</v>
      </c>
      <c r="E26" s="347">
        <v>53061</v>
      </c>
      <c r="F26" s="347">
        <v>111</v>
      </c>
      <c r="G26" s="347">
        <v>48592</v>
      </c>
      <c r="H26" s="347">
        <v>1092</v>
      </c>
      <c r="I26" s="347">
        <f>E26-G26+H26</f>
        <v>5561</v>
      </c>
      <c r="J26" s="348">
        <v>47695</v>
      </c>
      <c r="K26" s="129"/>
      <c r="L26" s="158"/>
      <c r="M26" s="158"/>
    </row>
    <row r="27" spans="1:13" ht="14.1" customHeight="1" x14ac:dyDescent="0.25">
      <c r="A27" s="22"/>
      <c r="B27" s="131"/>
      <c r="C27" s="271" t="s">
        <v>68</v>
      </c>
      <c r="D27" s="324">
        <f>49804+2387</f>
        <v>52191</v>
      </c>
      <c r="E27" s="347">
        <v>52487</v>
      </c>
      <c r="F27" s="347">
        <v>164</v>
      </c>
      <c r="G27" s="347">
        <v>51182</v>
      </c>
      <c r="H27" s="347">
        <v>1356</v>
      </c>
      <c r="I27" s="347">
        <f>E27-G27+H27</f>
        <v>2661</v>
      </c>
      <c r="J27" s="348">
        <v>49242</v>
      </c>
      <c r="K27" s="129"/>
      <c r="L27" s="158"/>
      <c r="M27" s="158"/>
    </row>
    <row r="28" spans="1:13" ht="14.1" customHeight="1" x14ac:dyDescent="0.25">
      <c r="A28" s="22"/>
      <c r="B28" s="131"/>
      <c r="C28" s="271" t="s">
        <v>69</v>
      </c>
      <c r="D28" s="324">
        <v>51454</v>
      </c>
      <c r="E28" s="347">
        <v>55564</v>
      </c>
      <c r="F28" s="347">
        <v>183</v>
      </c>
      <c r="G28" s="347">
        <v>55994</v>
      </c>
      <c r="H28" s="347">
        <v>3060</v>
      </c>
      <c r="I28" s="347">
        <f>E28-G28+H28</f>
        <v>2630</v>
      </c>
      <c r="J28" s="348">
        <v>49788</v>
      </c>
      <c r="K28" s="129"/>
      <c r="L28" s="158"/>
      <c r="M28" s="158"/>
    </row>
    <row r="29" spans="1:13" ht="14.1" customHeight="1" x14ac:dyDescent="0.25">
      <c r="A29" s="22"/>
      <c r="B29" s="131"/>
      <c r="C29" s="271" t="s">
        <v>25</v>
      </c>
      <c r="D29" s="324">
        <v>34409</v>
      </c>
      <c r="E29" s="347">
        <v>33849</v>
      </c>
      <c r="F29" s="347">
        <v>120</v>
      </c>
      <c r="G29" s="347">
        <v>36165</v>
      </c>
      <c r="H29" s="347">
        <v>1963</v>
      </c>
      <c r="I29" s="347">
        <f>E29-G29+H29</f>
        <v>-353</v>
      </c>
      <c r="J29" s="348">
        <v>35839</v>
      </c>
      <c r="K29" s="129"/>
      <c r="L29" s="158"/>
      <c r="M29" s="158"/>
    </row>
    <row r="30" spans="1:13" ht="14.1" customHeight="1" x14ac:dyDescent="0.25">
      <c r="A30" s="22"/>
      <c r="B30" s="131"/>
      <c r="C30" s="271" t="s">
        <v>65</v>
      </c>
      <c r="D30" s="324">
        <v>17200</v>
      </c>
      <c r="E30" s="347">
        <v>17200</v>
      </c>
      <c r="F30" s="347"/>
      <c r="G30" s="347"/>
      <c r="H30" s="347">
        <f>SUM(H26:H29)</f>
        <v>7471</v>
      </c>
      <c r="I30" s="347">
        <f>E30-H30</f>
        <v>9729</v>
      </c>
      <c r="J30" s="346"/>
      <c r="K30" s="129"/>
      <c r="L30" s="158"/>
      <c r="M30" s="158"/>
    </row>
    <row r="31" spans="1:13" ht="14.1" customHeight="1" x14ac:dyDescent="0.25">
      <c r="A31" s="23"/>
      <c r="B31" s="130"/>
      <c r="C31" s="272" t="s">
        <v>18</v>
      </c>
      <c r="D31" s="323">
        <v>33756</v>
      </c>
      <c r="E31" s="345">
        <v>34484</v>
      </c>
      <c r="F31" s="345">
        <v>186</v>
      </c>
      <c r="G31" s="345">
        <v>20054</v>
      </c>
      <c r="H31" s="347"/>
      <c r="I31" s="345">
        <f t="shared" ref="I31" si="0">E31-G31</f>
        <v>14430</v>
      </c>
      <c r="J31" s="346">
        <v>17832</v>
      </c>
      <c r="K31" s="129"/>
      <c r="L31" s="158"/>
      <c r="M31" s="158"/>
    </row>
    <row r="32" spans="1:13" ht="14.1" customHeight="1" x14ac:dyDescent="0.25">
      <c r="A32" s="23"/>
      <c r="B32" s="130"/>
      <c r="C32" s="272" t="s">
        <v>66</v>
      </c>
      <c r="D32" s="323">
        <f>D33+D34</f>
        <v>25044</v>
      </c>
      <c r="E32" s="345">
        <f>E34+E33</f>
        <v>22285</v>
      </c>
      <c r="F32" s="345">
        <f>F33</f>
        <v>46</v>
      </c>
      <c r="G32" s="345">
        <f>G33</f>
        <v>25903</v>
      </c>
      <c r="H32" s="347"/>
      <c r="I32" s="345">
        <f>I33+I34</f>
        <v>-3618</v>
      </c>
      <c r="J32" s="346">
        <f>J33</f>
        <v>29990</v>
      </c>
      <c r="K32" s="129"/>
      <c r="L32" s="158"/>
      <c r="M32" s="158"/>
    </row>
    <row r="33" spans="1:13" ht="14.1" customHeight="1" x14ac:dyDescent="0.25">
      <c r="A33" s="22"/>
      <c r="B33" s="131"/>
      <c r="C33" s="271" t="s">
        <v>10</v>
      </c>
      <c r="D33" s="324">
        <v>22944</v>
      </c>
      <c r="E33" s="347">
        <v>20185</v>
      </c>
      <c r="F33" s="347">
        <f>57-F37</f>
        <v>46</v>
      </c>
      <c r="G33" s="347">
        <f>29301-G37</f>
        <v>25903</v>
      </c>
      <c r="H33" s="347">
        <v>688</v>
      </c>
      <c r="I33" s="347">
        <f>E33-G33+H33</f>
        <v>-5030</v>
      </c>
      <c r="J33" s="348">
        <v>29990</v>
      </c>
      <c r="K33" s="129"/>
      <c r="L33" s="158"/>
      <c r="M33" s="158"/>
    </row>
    <row r="34" spans="1:13" ht="14.1" customHeight="1" thickBot="1" x14ac:dyDescent="0.3">
      <c r="A34" s="22"/>
      <c r="B34" s="131"/>
      <c r="C34" s="349" t="s">
        <v>67</v>
      </c>
      <c r="D34" s="325">
        <v>2100</v>
      </c>
      <c r="E34" s="350">
        <v>2100</v>
      </c>
      <c r="F34" s="350"/>
      <c r="G34" s="350"/>
      <c r="H34" s="350"/>
      <c r="I34" s="350">
        <f>E34-H33</f>
        <v>1412</v>
      </c>
      <c r="J34" s="351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400">
        <v>4000</v>
      </c>
      <c r="E35" s="352">
        <v>4000</v>
      </c>
      <c r="F35" s="352">
        <v>7</v>
      </c>
      <c r="G35" s="352">
        <v>2834</v>
      </c>
      <c r="H35" s="352"/>
      <c r="I35" s="383">
        <f>E35-G35</f>
        <v>1166</v>
      </c>
      <c r="J35" s="384">
        <v>3289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26">
        <v>687</v>
      </c>
      <c r="E36" s="327">
        <v>687</v>
      </c>
      <c r="F36" s="352"/>
      <c r="G36" s="352">
        <v>409.9316</v>
      </c>
      <c r="H36" s="327"/>
      <c r="I36" s="383">
        <f>E36-G36</f>
        <v>277.0684</v>
      </c>
      <c r="J36" s="416">
        <v>377.8374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26">
        <v>3000</v>
      </c>
      <c r="E37" s="327">
        <v>3000</v>
      </c>
      <c r="F37" s="327">
        <v>11</v>
      </c>
      <c r="G37" s="327">
        <v>3398</v>
      </c>
      <c r="H37" s="382"/>
      <c r="I37" s="383">
        <f>E37-G37</f>
        <v>-398</v>
      </c>
      <c r="J37" s="416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26">
        <v>7000</v>
      </c>
      <c r="E38" s="327">
        <v>7000</v>
      </c>
      <c r="F38" s="327">
        <v>11</v>
      </c>
      <c r="G38" s="327">
        <v>7000</v>
      </c>
      <c r="H38" s="327"/>
      <c r="I38" s="383">
        <f t="shared" ref="I38:I39" si="1">D38-G38</f>
        <v>0</v>
      </c>
      <c r="J38" s="416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26"/>
      <c r="E39" s="327"/>
      <c r="F39" s="327"/>
      <c r="G39" s="327">
        <v>34</v>
      </c>
      <c r="H39" s="327"/>
      <c r="I39" s="383">
        <f t="shared" si="1"/>
        <v>-34</v>
      </c>
      <c r="J39" s="416">
        <v>27</v>
      </c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28">
        <f>D21+D24+D35+D36+D37+D38+D39</f>
        <v>412011</v>
      </c>
      <c r="E40" s="329">
        <f>E21+E24+E35+E36+E37+E38+E39</f>
        <v>414526</v>
      </c>
      <c r="F40" s="199">
        <f>F21+F24+F35+F36+F38+F39+F37</f>
        <v>3079</v>
      </c>
      <c r="G40" s="199">
        <f>G21+G24+G35+G36+G37+G38+G39</f>
        <v>324915.93160000001</v>
      </c>
      <c r="H40" s="199">
        <f>H26+H27+H28+H29+H33</f>
        <v>8159</v>
      </c>
      <c r="I40" s="308">
        <f>I21+I24+I35+I36+I37+I38+I39</f>
        <v>89610.068400000004</v>
      </c>
      <c r="J40" s="200">
        <f>J21+J24+J35+J36+J37+J38+J39</f>
        <v>307676.83740000002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109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380"/>
      <c r="E44" s="380"/>
      <c r="F44" s="380"/>
      <c r="G44" s="381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1" t="s">
        <v>1</v>
      </c>
      <c r="C47" s="422"/>
      <c r="D47" s="422"/>
      <c r="E47" s="422"/>
      <c r="F47" s="422"/>
      <c r="G47" s="422"/>
      <c r="H47" s="422"/>
      <c r="I47" s="422"/>
      <c r="J47" s="422"/>
      <c r="K47" s="423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41" t="s">
        <v>2</v>
      </c>
      <c r="D49" s="442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2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2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2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2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3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6" t="s">
        <v>8</v>
      </c>
      <c r="C55" s="427"/>
      <c r="D55" s="427"/>
      <c r="E55" s="427"/>
      <c r="F55" s="427"/>
      <c r="G55" s="427"/>
      <c r="H55" s="427"/>
      <c r="I55" s="427"/>
      <c r="J55" s="427"/>
      <c r="K55" s="428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32</v>
      </c>
      <c r="F56" s="196" t="str">
        <f>G20</f>
        <v>LANDET KVANTUM T.O.M UKE 32</v>
      </c>
      <c r="G56" s="196" t="str">
        <f>I20</f>
        <v>RESTKVOTER</v>
      </c>
      <c r="H56" s="197" t="str">
        <f>J20</f>
        <v>LANDET KVANTUM T.O.M. UKE 32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385" t="s">
        <v>35</v>
      </c>
      <c r="D57" s="433"/>
      <c r="E57" s="403">
        <v>51</v>
      </c>
      <c r="F57" s="358">
        <v>1782</v>
      </c>
      <c r="G57" s="438"/>
      <c r="H57" s="401">
        <v>917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4"/>
      <c r="E58" s="387"/>
      <c r="F58" s="408">
        <v>1043</v>
      </c>
      <c r="G58" s="439"/>
      <c r="H58" s="360">
        <v>915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5"/>
      <c r="E59" s="404">
        <v>3</v>
      </c>
      <c r="F59" s="410">
        <v>51</v>
      </c>
      <c r="G59" s="440"/>
      <c r="H59" s="307">
        <v>112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59">
        <v>7100</v>
      </c>
      <c r="E60" s="405">
        <f>SUM(E61:E63)</f>
        <v>1000</v>
      </c>
      <c r="F60" s="358">
        <f>F61+F62+F63</f>
        <v>6996</v>
      </c>
      <c r="G60" s="408">
        <f>D60-F60</f>
        <v>104</v>
      </c>
      <c r="H60" s="361">
        <f>H61+H62+H63</f>
        <v>6658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6"/>
      <c r="E61" s="388">
        <v>476</v>
      </c>
      <c r="F61" s="370">
        <v>2950</v>
      </c>
      <c r="G61" s="370"/>
      <c r="H61" s="371">
        <v>2723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6"/>
      <c r="E62" s="388">
        <v>385</v>
      </c>
      <c r="F62" s="370">
        <v>2801</v>
      </c>
      <c r="G62" s="370"/>
      <c r="H62" s="371">
        <v>2644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47"/>
      <c r="E63" s="389">
        <v>139</v>
      </c>
      <c r="F63" s="390">
        <v>1245</v>
      </c>
      <c r="G63" s="390"/>
      <c r="H63" s="402">
        <v>1291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406"/>
      <c r="F64" s="398">
        <v>0.75219999999999998</v>
      </c>
      <c r="G64" s="398">
        <f>D64-F64</f>
        <v>84.247799999999998</v>
      </c>
      <c r="H64" s="237">
        <v>19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407">
        <v>125</v>
      </c>
      <c r="F65" s="409">
        <v>553</v>
      </c>
      <c r="G65" s="409"/>
      <c r="H65" s="303">
        <v>476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308">
        <f>E57+E58+E59+E60+E64+E65</f>
        <v>1179</v>
      </c>
      <c r="F66" s="203">
        <f>F57+F58+F59+F60+F64+F65</f>
        <v>10425.752200000001</v>
      </c>
      <c r="G66" s="203">
        <f>D66-F66</f>
        <v>1799.2477999999992</v>
      </c>
      <c r="H66" s="211">
        <f>H57+H58+H59+H60+H64+H65</f>
        <v>9097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6"/>
      <c r="D67" s="436"/>
      <c r="E67" s="436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1" t="s">
        <v>1</v>
      </c>
      <c r="C72" s="422"/>
      <c r="D72" s="422"/>
      <c r="E72" s="422"/>
      <c r="F72" s="422"/>
      <c r="G72" s="422"/>
      <c r="H72" s="422"/>
      <c r="I72" s="422"/>
      <c r="J72" s="422"/>
      <c r="K72" s="423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24" t="s">
        <v>2</v>
      </c>
      <c r="D74" s="425"/>
      <c r="E74" s="424" t="s">
        <v>20</v>
      </c>
      <c r="F74" s="429"/>
      <c r="G74" s="424" t="s">
        <v>21</v>
      </c>
      <c r="H74" s="425"/>
      <c r="I74" s="158"/>
      <c r="J74" s="158"/>
      <c r="K74" s="116"/>
      <c r="L74" s="137"/>
      <c r="M74" s="137"/>
    </row>
    <row r="75" spans="2:13" ht="17.25" x14ac:dyDescent="0.25">
      <c r="B75" s="254"/>
      <c r="C75" s="167" t="s">
        <v>86</v>
      </c>
      <c r="D75" s="171">
        <v>113564</v>
      </c>
      <c r="E75" s="255" t="s">
        <v>5</v>
      </c>
      <c r="F75" s="248">
        <v>43724</v>
      </c>
      <c r="G75" s="256" t="s">
        <v>26</v>
      </c>
      <c r="H75" s="248">
        <v>12841</v>
      </c>
      <c r="I75" s="168"/>
      <c r="J75" s="168"/>
      <c r="K75" s="257"/>
      <c r="L75" s="298"/>
      <c r="M75" s="137"/>
    </row>
    <row r="76" spans="2:13" ht="15" x14ac:dyDescent="0.25">
      <c r="B76" s="254"/>
      <c r="C76" s="167" t="s">
        <v>3</v>
      </c>
      <c r="D76" s="171">
        <v>104564</v>
      </c>
      <c r="E76" s="258" t="s">
        <v>6</v>
      </c>
      <c r="F76" s="171">
        <v>71338</v>
      </c>
      <c r="G76" s="256" t="s">
        <v>62</v>
      </c>
      <c r="H76" s="171">
        <v>52790</v>
      </c>
      <c r="I76" s="168"/>
      <c r="J76" s="168"/>
      <c r="K76" s="257"/>
      <c r="L76" s="298"/>
      <c r="M76" s="137"/>
    </row>
    <row r="77" spans="2:13" ht="18" thickBot="1" x14ac:dyDescent="0.3">
      <c r="B77" s="254"/>
      <c r="C77" s="167" t="s">
        <v>87</v>
      </c>
      <c r="D77" s="171">
        <v>14872</v>
      </c>
      <c r="E77" s="169"/>
      <c r="F77" s="171"/>
      <c r="G77" s="256" t="s">
        <v>63</v>
      </c>
      <c r="H77" s="171">
        <v>5707</v>
      </c>
      <c r="I77" s="168"/>
      <c r="J77" s="168"/>
      <c r="K77" s="257"/>
      <c r="L77" s="298"/>
      <c r="M77" s="137"/>
    </row>
    <row r="78" spans="2:13" ht="14.1" customHeight="1" thickBot="1" x14ac:dyDescent="0.3">
      <c r="B78" s="254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59"/>
      <c r="L78" s="262"/>
      <c r="M78" s="119"/>
    </row>
    <row r="79" spans="2:13" ht="12" customHeight="1" x14ac:dyDescent="0.25">
      <c r="B79" s="254"/>
      <c r="C79" s="330" t="s">
        <v>96</v>
      </c>
      <c r="D79" s="204"/>
      <c r="E79" s="204"/>
      <c r="F79" s="204"/>
      <c r="G79" s="204"/>
      <c r="H79" s="204"/>
      <c r="I79" s="261"/>
      <c r="J79" s="262"/>
      <c r="K79" s="259"/>
      <c r="L79" s="262"/>
      <c r="M79" s="119"/>
    </row>
    <row r="80" spans="2:13" ht="14.25" customHeight="1" x14ac:dyDescent="0.25">
      <c r="B80" s="254"/>
      <c r="C80" s="437" t="s">
        <v>97</v>
      </c>
      <c r="D80" s="437"/>
      <c r="E80" s="437"/>
      <c r="F80" s="437"/>
      <c r="G80" s="437"/>
      <c r="H80" s="437"/>
      <c r="I80" s="261"/>
      <c r="J80" s="262"/>
      <c r="K80" s="259"/>
      <c r="L80" s="262"/>
      <c r="M80" s="119"/>
    </row>
    <row r="81" spans="1:13" ht="6" customHeight="1" thickBot="1" x14ac:dyDescent="0.3">
      <c r="B81" s="254"/>
      <c r="C81" s="437"/>
      <c r="D81" s="437"/>
      <c r="E81" s="437"/>
      <c r="F81" s="437"/>
      <c r="G81" s="437"/>
      <c r="H81" s="437"/>
      <c r="I81" s="262"/>
      <c r="J81" s="262"/>
      <c r="K81" s="259"/>
      <c r="L81" s="262"/>
      <c r="M81" s="119"/>
    </row>
    <row r="82" spans="1:13" ht="14.1" customHeight="1" x14ac:dyDescent="0.25">
      <c r="B82" s="430" t="s">
        <v>8</v>
      </c>
      <c r="C82" s="431"/>
      <c r="D82" s="431"/>
      <c r="E82" s="431"/>
      <c r="F82" s="431"/>
      <c r="G82" s="431"/>
      <c r="H82" s="431"/>
      <c r="I82" s="431"/>
      <c r="J82" s="431"/>
      <c r="K82" s="432"/>
      <c r="L82" s="299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36" t="s">
        <v>92</v>
      </c>
      <c r="E84" s="331" t="s">
        <v>83</v>
      </c>
      <c r="F84" s="196" t="str">
        <f>F20</f>
        <v>LANDET KVANTUM UKE 32</v>
      </c>
      <c r="G84" s="196" t="str">
        <f>G20</f>
        <v>LANDET KVANTUM T.O.M UKE 32</v>
      </c>
      <c r="H84" s="196" t="str">
        <f>I20</f>
        <v>RESTKVOTER</v>
      </c>
      <c r="I84" s="197" t="str">
        <f>J20</f>
        <v>LANDET KVANTUM T.O.M. UKE 32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54" t="s">
        <v>16</v>
      </c>
      <c r="D85" s="321">
        <f>D87+D86</f>
        <v>43724</v>
      </c>
      <c r="E85" s="339">
        <f>E87+E86</f>
        <v>49343</v>
      </c>
      <c r="F85" s="339">
        <f>F87+F86</f>
        <v>287</v>
      </c>
      <c r="G85" s="339">
        <f>G86+G87</f>
        <v>38696</v>
      </c>
      <c r="H85" s="339">
        <f>H86+H87</f>
        <v>10647</v>
      </c>
      <c r="I85" s="340">
        <f>I86+I87</f>
        <v>35187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6" t="s">
        <v>12</v>
      </c>
      <c r="D86" s="322">
        <v>42974</v>
      </c>
      <c r="E86" s="341">
        <v>48593</v>
      </c>
      <c r="F86" s="341">
        <v>287</v>
      </c>
      <c r="G86" s="341">
        <v>38439</v>
      </c>
      <c r="H86" s="341">
        <f>E86-G86</f>
        <v>10154</v>
      </c>
      <c r="I86" s="342">
        <v>34907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55" t="s">
        <v>11</v>
      </c>
      <c r="D87" s="335">
        <v>750</v>
      </c>
      <c r="E87" s="343">
        <v>750</v>
      </c>
      <c r="F87" s="343"/>
      <c r="G87" s="343">
        <v>257</v>
      </c>
      <c r="H87" s="343">
        <f>E87-G87</f>
        <v>493</v>
      </c>
      <c r="I87" s="344">
        <v>280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5" t="s">
        <v>17</v>
      </c>
      <c r="D88" s="321">
        <f t="shared" ref="D88:I88" si="2">D89+D94+D95</f>
        <v>72532</v>
      </c>
      <c r="E88" s="339">
        <f t="shared" si="2"/>
        <v>78383</v>
      </c>
      <c r="F88" s="339">
        <f t="shared" si="2"/>
        <v>857</v>
      </c>
      <c r="G88" s="339">
        <f t="shared" si="2"/>
        <v>39853</v>
      </c>
      <c r="H88" s="339">
        <f>H89+H94+H95</f>
        <v>38530</v>
      </c>
      <c r="I88" s="340">
        <f t="shared" si="2"/>
        <v>44491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2" t="s">
        <v>64</v>
      </c>
      <c r="D89" s="323">
        <f t="shared" ref="D89:I89" si="3">D90+D91+D92+D93</f>
        <v>53984</v>
      </c>
      <c r="E89" s="345">
        <f t="shared" si="3"/>
        <v>58950</v>
      </c>
      <c r="F89" s="345">
        <f t="shared" si="3"/>
        <v>688</v>
      </c>
      <c r="G89" s="345">
        <f t="shared" si="3"/>
        <v>28518</v>
      </c>
      <c r="H89" s="345">
        <f>H90+H91+H92+H93</f>
        <v>30432</v>
      </c>
      <c r="I89" s="346">
        <f t="shared" si="3"/>
        <v>35496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1" t="s">
        <v>22</v>
      </c>
      <c r="D90" s="324">
        <f>14887+530</f>
        <v>15417</v>
      </c>
      <c r="E90" s="347">
        <v>17331</v>
      </c>
      <c r="F90" s="347">
        <v>103</v>
      </c>
      <c r="G90" s="347">
        <v>4617</v>
      </c>
      <c r="H90" s="347">
        <f t="shared" ref="H90:H96" si="4">E90-G90</f>
        <v>12714</v>
      </c>
      <c r="I90" s="348">
        <v>5419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1" t="s">
        <v>23</v>
      </c>
      <c r="D91" s="324">
        <f>13725+664</f>
        <v>14389</v>
      </c>
      <c r="E91" s="347">
        <v>16153</v>
      </c>
      <c r="F91" s="347">
        <v>134</v>
      </c>
      <c r="G91" s="347">
        <v>7447</v>
      </c>
      <c r="H91" s="347">
        <f t="shared" si="4"/>
        <v>8706</v>
      </c>
      <c r="I91" s="348">
        <v>9384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1" t="s">
        <v>24</v>
      </c>
      <c r="D92" s="324">
        <v>15573</v>
      </c>
      <c r="E92" s="347">
        <v>17575</v>
      </c>
      <c r="F92" s="347">
        <v>175</v>
      </c>
      <c r="G92" s="347">
        <v>9780</v>
      </c>
      <c r="H92" s="347">
        <f t="shared" si="4"/>
        <v>7795</v>
      </c>
      <c r="I92" s="348">
        <v>10390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1" t="s">
        <v>25</v>
      </c>
      <c r="D93" s="324">
        <v>8605</v>
      </c>
      <c r="E93" s="347">
        <v>7891</v>
      </c>
      <c r="F93" s="347">
        <v>276</v>
      </c>
      <c r="G93" s="347">
        <v>6674</v>
      </c>
      <c r="H93" s="347">
        <f t="shared" si="4"/>
        <v>1217</v>
      </c>
      <c r="I93" s="348">
        <v>10303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2" t="s">
        <v>32</v>
      </c>
      <c r="D94" s="323">
        <v>12841</v>
      </c>
      <c r="E94" s="345">
        <v>12992</v>
      </c>
      <c r="F94" s="345">
        <v>133</v>
      </c>
      <c r="G94" s="345">
        <v>9902</v>
      </c>
      <c r="H94" s="345">
        <f t="shared" si="4"/>
        <v>3090</v>
      </c>
      <c r="I94" s="346">
        <v>7133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3" t="s">
        <v>63</v>
      </c>
      <c r="D95" s="332">
        <v>5707</v>
      </c>
      <c r="E95" s="356">
        <v>6441</v>
      </c>
      <c r="F95" s="356">
        <v>36</v>
      </c>
      <c r="G95" s="356">
        <v>1433</v>
      </c>
      <c r="H95" s="356">
        <f t="shared" si="4"/>
        <v>5008</v>
      </c>
      <c r="I95" s="357">
        <v>1862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415">
        <v>309</v>
      </c>
      <c r="E96" s="352">
        <v>309</v>
      </c>
      <c r="F96" s="352"/>
      <c r="G96" s="352">
        <v>25.512599999999999</v>
      </c>
      <c r="H96" s="352">
        <f t="shared" si="4"/>
        <v>283.48739999999998</v>
      </c>
      <c r="I96" s="353">
        <v>25.142399999999999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26">
        <v>300</v>
      </c>
      <c r="E97" s="327">
        <v>300</v>
      </c>
      <c r="F97" s="327"/>
      <c r="G97" s="327">
        <v>300</v>
      </c>
      <c r="H97" s="327">
        <f t="shared" ref="H97" si="5">D97-G97</f>
        <v>0</v>
      </c>
      <c r="I97" s="334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4" t="s">
        <v>14</v>
      </c>
      <c r="D98" s="326"/>
      <c r="E98" s="327"/>
      <c r="F98" s="327">
        <v>1</v>
      </c>
      <c r="G98" s="327">
        <v>70</v>
      </c>
      <c r="H98" s="327">
        <f>D98-G98</f>
        <v>-70</v>
      </c>
      <c r="I98" s="334">
        <v>160</v>
      </c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28">
        <f t="shared" ref="D99:G99" si="6">D85+D88+D96+D97+D98</f>
        <v>116865</v>
      </c>
      <c r="E99" s="333">
        <f t="shared" si="6"/>
        <v>128335</v>
      </c>
      <c r="F99" s="417">
        <f t="shared" si="6"/>
        <v>1145</v>
      </c>
      <c r="G99" s="417">
        <f t="shared" si="6"/>
        <v>78944.512600000002</v>
      </c>
      <c r="H99" s="226">
        <f>H85+H88+H96+H97+H98</f>
        <v>49390.487399999998</v>
      </c>
      <c r="I99" s="200">
        <f>I85+I88+I96+I97+I98</f>
        <v>80163.142399999997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110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09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1" t="s">
        <v>1</v>
      </c>
      <c r="C107" s="422"/>
      <c r="D107" s="422"/>
      <c r="E107" s="422"/>
      <c r="F107" s="422"/>
      <c r="G107" s="422"/>
      <c r="H107" s="422"/>
      <c r="I107" s="422"/>
      <c r="J107" s="422"/>
      <c r="K107" s="423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4" t="s">
        <v>2</v>
      </c>
      <c r="D109" s="425"/>
      <c r="E109" s="424" t="s">
        <v>20</v>
      </c>
      <c r="F109" s="425"/>
      <c r="G109" s="424" t="s">
        <v>21</v>
      </c>
      <c r="H109" s="425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48">
        <v>48557</v>
      </c>
      <c r="G110" s="167" t="s">
        <v>26</v>
      </c>
      <c r="H110" s="248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6" t="s">
        <v>8</v>
      </c>
      <c r="C116" s="427"/>
      <c r="D116" s="427"/>
      <c r="E116" s="427"/>
      <c r="F116" s="427"/>
      <c r="G116" s="427"/>
      <c r="H116" s="427"/>
      <c r="I116" s="427"/>
      <c r="J116" s="427"/>
      <c r="K116" s="428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36" t="s">
        <v>83</v>
      </c>
      <c r="F118" s="189" t="str">
        <f>F20</f>
        <v>LANDET KVANTUM UKE 32</v>
      </c>
      <c r="G118" s="196" t="str">
        <f>G20</f>
        <v>LANDET KVANTUM T.O.M UKE 32</v>
      </c>
      <c r="H118" s="196" t="str">
        <f>I20</f>
        <v>RESTKVOTER</v>
      </c>
      <c r="I118" s="197" t="str">
        <f>J20</f>
        <v>LANDET KVANTUM T.O.M. UKE 32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5" t="s">
        <v>16</v>
      </c>
      <c r="D119" s="238">
        <f>D120+D121+D122</f>
        <v>48557</v>
      </c>
      <c r="E119" s="386">
        <f>E120+E121+E122</f>
        <v>49595</v>
      </c>
      <c r="F119" s="238">
        <f>F120+F121+F122</f>
        <v>692</v>
      </c>
      <c r="G119" s="238">
        <f>G120+G121+G122</f>
        <v>25586</v>
      </c>
      <c r="H119" s="358">
        <f>D119-G119</f>
        <v>22971</v>
      </c>
      <c r="I119" s="361">
        <f>I120+I121+I122</f>
        <v>20311</v>
      </c>
      <c r="J119" s="158"/>
      <c r="K119" s="129"/>
      <c r="L119" s="158"/>
      <c r="M119" s="158"/>
    </row>
    <row r="120" spans="2:13" ht="14.1" customHeight="1" x14ac:dyDescent="0.25">
      <c r="B120" s="9"/>
      <c r="C120" s="266" t="s">
        <v>12</v>
      </c>
      <c r="D120" s="250">
        <v>38846</v>
      </c>
      <c r="E120" s="391">
        <v>39955</v>
      </c>
      <c r="F120" s="250">
        <v>620</v>
      </c>
      <c r="G120" s="250">
        <v>21647</v>
      </c>
      <c r="H120" s="362">
        <f t="shared" ref="H120:H126" si="7">E120-G120</f>
        <v>18308</v>
      </c>
      <c r="I120" s="363">
        <v>16305</v>
      </c>
      <c r="J120" s="158"/>
      <c r="K120" s="129"/>
      <c r="L120" s="158"/>
      <c r="M120" s="158"/>
    </row>
    <row r="121" spans="2:13" ht="14.1" customHeight="1" x14ac:dyDescent="0.25">
      <c r="B121" s="9"/>
      <c r="C121" s="266" t="s">
        <v>11</v>
      </c>
      <c r="D121" s="250">
        <v>9211</v>
      </c>
      <c r="E121" s="391">
        <v>9140</v>
      </c>
      <c r="F121" s="250">
        <v>72</v>
      </c>
      <c r="G121" s="250">
        <v>3939</v>
      </c>
      <c r="H121" s="362">
        <f t="shared" si="7"/>
        <v>5201</v>
      </c>
      <c r="I121" s="363">
        <v>4006</v>
      </c>
      <c r="J121" s="158"/>
      <c r="K121" s="129"/>
      <c r="L121" s="158"/>
      <c r="M121" s="158"/>
    </row>
    <row r="122" spans="2:13" ht="15.75" thickBot="1" x14ac:dyDescent="0.3">
      <c r="B122" s="9"/>
      <c r="C122" s="267" t="s">
        <v>42</v>
      </c>
      <c r="D122" s="251">
        <v>500</v>
      </c>
      <c r="E122" s="392">
        <v>500</v>
      </c>
      <c r="F122" s="251"/>
      <c r="G122" s="251"/>
      <c r="H122" s="364">
        <f t="shared" si="7"/>
        <v>500</v>
      </c>
      <c r="I122" s="365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68" t="s">
        <v>41</v>
      </c>
      <c r="D123" s="301">
        <v>32809</v>
      </c>
      <c r="E123" s="236">
        <v>31815</v>
      </c>
      <c r="F123" s="301">
        <v>1227</v>
      </c>
      <c r="G123" s="301">
        <v>25072</v>
      </c>
      <c r="H123" s="304">
        <f t="shared" si="7"/>
        <v>6743</v>
      </c>
      <c r="I123" s="306">
        <v>21947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69" t="s">
        <v>17</v>
      </c>
      <c r="D124" s="231">
        <f>D125+D130+D133</f>
        <v>50702</v>
      </c>
      <c r="E124" s="236">
        <f>E125+E130+E133</f>
        <v>51428</v>
      </c>
      <c r="F124" s="231">
        <f>F125+F130+F133</f>
        <v>693</v>
      </c>
      <c r="G124" s="231">
        <f>G133+G130+G125</f>
        <v>28427</v>
      </c>
      <c r="H124" s="366">
        <f t="shared" si="7"/>
        <v>23001</v>
      </c>
      <c r="I124" s="367">
        <f>I125+I130+I133</f>
        <v>35558</v>
      </c>
      <c r="J124" s="119"/>
      <c r="K124" s="129"/>
      <c r="L124" s="158"/>
      <c r="M124" s="158"/>
    </row>
    <row r="125" spans="2:13" ht="15.75" customHeight="1" x14ac:dyDescent="0.25">
      <c r="B125" s="2"/>
      <c r="C125" s="270" t="s">
        <v>64</v>
      </c>
      <c r="D125" s="397">
        <f>D126+D127+D128+D129</f>
        <v>38234</v>
      </c>
      <c r="E125" s="393">
        <f>E126+E127+E128+E129</f>
        <v>38250</v>
      </c>
      <c r="F125" s="397">
        <f>F126+F127+F128+F129</f>
        <v>524</v>
      </c>
      <c r="G125" s="397">
        <f>G126+G127+G129+G128</f>
        <v>21502</v>
      </c>
      <c r="H125" s="368">
        <f t="shared" si="7"/>
        <v>16748</v>
      </c>
      <c r="I125" s="369">
        <f>I126+I127+I128+I129</f>
        <v>27753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1" t="s">
        <v>22</v>
      </c>
      <c r="D126" s="246">
        <v>10943</v>
      </c>
      <c r="E126" s="235">
        <v>12070</v>
      </c>
      <c r="F126" s="246">
        <v>129</v>
      </c>
      <c r="G126" s="246">
        <v>3619</v>
      </c>
      <c r="H126" s="370">
        <f t="shared" si="7"/>
        <v>8451</v>
      </c>
      <c r="I126" s="371">
        <v>4106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1" t="s">
        <v>23</v>
      </c>
      <c r="D127" s="246">
        <v>10198</v>
      </c>
      <c r="E127" s="235">
        <v>10860</v>
      </c>
      <c r="F127" s="246">
        <v>143</v>
      </c>
      <c r="G127" s="246">
        <v>5385</v>
      </c>
      <c r="H127" s="370">
        <f>E127-G127</f>
        <v>5475</v>
      </c>
      <c r="I127" s="371">
        <v>7318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1" t="s">
        <v>24</v>
      </c>
      <c r="D128" s="246">
        <v>9687</v>
      </c>
      <c r="E128" s="235">
        <v>9306</v>
      </c>
      <c r="F128" s="246">
        <v>195</v>
      </c>
      <c r="G128" s="246">
        <v>5968</v>
      </c>
      <c r="H128" s="370">
        <f t="shared" ref="H128:H134" si="8">E128-G128</f>
        <v>3338</v>
      </c>
      <c r="I128" s="371">
        <v>8189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1" t="s">
        <v>25</v>
      </c>
      <c r="D129" s="246">
        <v>7406</v>
      </c>
      <c r="E129" s="235">
        <v>6014</v>
      </c>
      <c r="F129" s="246">
        <v>57</v>
      </c>
      <c r="G129" s="246">
        <v>6530</v>
      </c>
      <c r="H129" s="370">
        <f t="shared" si="8"/>
        <v>-516</v>
      </c>
      <c r="I129" s="371">
        <v>8140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2" t="s">
        <v>18</v>
      </c>
      <c r="D130" s="239">
        <f>D131+D132</f>
        <v>5486</v>
      </c>
      <c r="E130" s="394">
        <f>E131+E132</f>
        <v>6070</v>
      </c>
      <c r="F130" s="239">
        <f>F131+F132</f>
        <v>22</v>
      </c>
      <c r="G130" s="239">
        <v>3656</v>
      </c>
      <c r="H130" s="372">
        <f t="shared" si="8"/>
        <v>2414</v>
      </c>
      <c r="I130" s="373">
        <v>3797</v>
      </c>
      <c r="J130" s="39"/>
      <c r="K130" s="129"/>
      <c r="L130" s="158"/>
      <c r="M130" s="158"/>
    </row>
    <row r="131" spans="2:13" ht="14.1" customHeight="1" x14ac:dyDescent="0.25">
      <c r="B131" s="9"/>
      <c r="C131" s="271" t="s">
        <v>43</v>
      </c>
      <c r="D131" s="246">
        <v>4986</v>
      </c>
      <c r="E131" s="395">
        <v>5570</v>
      </c>
      <c r="F131" s="246">
        <v>22</v>
      </c>
      <c r="G131" s="246">
        <v>3649</v>
      </c>
      <c r="H131" s="374">
        <f t="shared" si="8"/>
        <v>1921</v>
      </c>
      <c r="I131" s="375">
        <v>3725</v>
      </c>
      <c r="J131" s="119"/>
      <c r="K131" s="129"/>
      <c r="L131" s="158"/>
      <c r="M131" s="158"/>
    </row>
    <row r="132" spans="2:13" ht="14.1" customHeight="1" x14ac:dyDescent="0.25">
      <c r="B132" s="20"/>
      <c r="C132" s="271" t="s">
        <v>44</v>
      </c>
      <c r="D132" s="246">
        <v>500</v>
      </c>
      <c r="E132" s="395">
        <v>500</v>
      </c>
      <c r="F132" s="246"/>
      <c r="G132" s="246">
        <f>G130-G131</f>
        <v>7</v>
      </c>
      <c r="H132" s="374">
        <f t="shared" si="8"/>
        <v>493</v>
      </c>
      <c r="I132" s="375">
        <f>I130-I131</f>
        <v>72</v>
      </c>
      <c r="J132" s="39"/>
      <c r="K132" s="129"/>
      <c r="L132" s="158"/>
      <c r="M132" s="158"/>
    </row>
    <row r="133" spans="2:13" ht="15.75" thickBot="1" x14ac:dyDescent="0.3">
      <c r="B133" s="9"/>
      <c r="C133" s="273" t="s">
        <v>63</v>
      </c>
      <c r="D133" s="263">
        <v>6982</v>
      </c>
      <c r="E133" s="396">
        <v>7108</v>
      </c>
      <c r="F133" s="263">
        <v>147</v>
      </c>
      <c r="G133" s="263">
        <v>3269</v>
      </c>
      <c r="H133" s="376">
        <f t="shared" si="8"/>
        <v>3839</v>
      </c>
      <c r="I133" s="377">
        <v>4008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69" t="s">
        <v>13</v>
      </c>
      <c r="D134" s="231">
        <v>132</v>
      </c>
      <c r="E134" s="236">
        <v>132</v>
      </c>
      <c r="F134" s="231"/>
      <c r="G134" s="231">
        <v>5.1165000000000003</v>
      </c>
      <c r="H134" s="398">
        <f t="shared" si="8"/>
        <v>126.8835</v>
      </c>
      <c r="I134" s="399">
        <v>5.2873999999999999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4" t="s">
        <v>71</v>
      </c>
      <c r="D135" s="302">
        <v>2000</v>
      </c>
      <c r="E135" s="305">
        <v>2000</v>
      </c>
      <c r="F135" s="302">
        <v>21</v>
      </c>
      <c r="G135" s="302">
        <v>2000</v>
      </c>
      <c r="H135" s="305">
        <f t="shared" ref="H135" si="9">E135-G135</f>
        <v>0</v>
      </c>
      <c r="I135" s="307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69" t="s">
        <v>45</v>
      </c>
      <c r="D136" s="231">
        <v>250</v>
      </c>
      <c r="E136" s="236">
        <v>250</v>
      </c>
      <c r="F136" s="231"/>
      <c r="G136" s="231">
        <v>169.28</v>
      </c>
      <c r="H136" s="236">
        <f>E136-G136</f>
        <v>80.72</v>
      </c>
      <c r="I136" s="237">
        <v>170.227</v>
      </c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229"/>
      <c r="E137" s="240"/>
      <c r="F137" s="229"/>
      <c r="G137" s="229">
        <v>233</v>
      </c>
      <c r="H137" s="240">
        <f>E137-G137</f>
        <v>-233</v>
      </c>
      <c r="I137" s="303">
        <v>374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188">
        <f>D119+D123+D124+D134+D135+D136</f>
        <v>134450</v>
      </c>
      <c r="E138" s="199">
        <f>E119+E123+E124+E134+E135+E136</f>
        <v>135220</v>
      </c>
      <c r="F138" s="188">
        <f>F119+F123+F124+F134+F135+F136+F137</f>
        <v>2633</v>
      </c>
      <c r="G138" s="188">
        <f>G119+G123+G124+G134+G135+G136+G137</f>
        <v>81492.396500000003</v>
      </c>
      <c r="H138" s="203">
        <f>E138-G138</f>
        <v>53727.603499999997</v>
      </c>
      <c r="I138" s="200">
        <f>I119+I123+I124+I134+I135+I136+I137</f>
        <v>80365.5144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111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/>
      <c r="D141" s="34"/>
      <c r="E141" s="34"/>
      <c r="F141" s="34"/>
      <c r="G141" s="34"/>
      <c r="H141" s="174"/>
      <c r="I141" s="17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41" t="s">
        <v>2</v>
      </c>
      <c r="D148" s="442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5" t="s">
        <v>58</v>
      </c>
      <c r="D149" s="276">
        <v>17600</v>
      </c>
      <c r="E149" s="277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78" t="s">
        <v>79</v>
      </c>
      <c r="D150" s="279">
        <v>8400</v>
      </c>
      <c r="E150" s="277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0" t="s">
        <v>80</v>
      </c>
      <c r="D151" s="279">
        <v>4000</v>
      </c>
      <c r="E151" s="277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1" t="s">
        <v>34</v>
      </c>
      <c r="D152" s="282">
        <f>SUM(D149:D151)</f>
        <v>30000</v>
      </c>
      <c r="E152" s="277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3" t="s">
        <v>100</v>
      </c>
      <c r="D153" s="284"/>
      <c r="E153" s="284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3" t="s">
        <v>101</v>
      </c>
      <c r="D154" s="284"/>
      <c r="E154" s="284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32</v>
      </c>
      <c r="F157" s="70" t="str">
        <f>G20</f>
        <v>LANDET KVANTUM T.O.M UKE 32</v>
      </c>
      <c r="G157" s="70" t="str">
        <f>I20</f>
        <v>RESTKVOTER</v>
      </c>
      <c r="H157" s="93" t="str">
        <f>J20</f>
        <v>LANDET KVANTUM T.O.M. UKE 32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678</v>
      </c>
      <c r="F158" s="185">
        <v>12033</v>
      </c>
      <c r="G158" s="185">
        <f>D158-F158</f>
        <v>5444</v>
      </c>
      <c r="H158" s="223">
        <v>12000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6</v>
      </c>
      <c r="G159" s="185">
        <f>D159-F159</f>
        <v>94</v>
      </c>
      <c r="H159" s="223">
        <v>19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678</v>
      </c>
      <c r="F161" s="187">
        <f>SUM(F158:F160)</f>
        <v>12039</v>
      </c>
      <c r="G161" s="187">
        <f>D161-F161</f>
        <v>5561</v>
      </c>
      <c r="H161" s="210">
        <f>SUM(H158:H160)</f>
        <v>12019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46" t="s">
        <v>1</v>
      </c>
      <c r="C164" s="447"/>
      <c r="D164" s="447"/>
      <c r="E164" s="447"/>
      <c r="F164" s="447"/>
      <c r="G164" s="447"/>
      <c r="H164" s="447"/>
      <c r="I164" s="447"/>
      <c r="J164" s="447"/>
      <c r="K164" s="448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41" t="s">
        <v>2</v>
      </c>
      <c r="D166" s="442"/>
      <c r="E166" s="441" t="s">
        <v>56</v>
      </c>
      <c r="F166" s="442"/>
      <c r="G166" s="441" t="s">
        <v>57</v>
      </c>
      <c r="H166" s="442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5" t="s">
        <v>58</v>
      </c>
      <c r="D167" s="285">
        <v>51519</v>
      </c>
      <c r="E167" s="286" t="s">
        <v>5</v>
      </c>
      <c r="F167" s="287">
        <v>38009</v>
      </c>
      <c r="G167" s="278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78" t="s">
        <v>47</v>
      </c>
      <c r="D168" s="288">
        <v>48768</v>
      </c>
      <c r="E168" s="289" t="s">
        <v>48</v>
      </c>
      <c r="F168" s="290">
        <v>8000</v>
      </c>
      <c r="G168" s="278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78"/>
      <c r="D169" s="288"/>
      <c r="E169" s="289" t="s">
        <v>41</v>
      </c>
      <c r="F169" s="290">
        <v>5500</v>
      </c>
      <c r="G169" s="278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78"/>
      <c r="D170" s="288"/>
      <c r="E170" s="289"/>
      <c r="F170" s="290"/>
      <c r="G170" s="278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1">
        <f>SUM(D167:D170)</f>
        <v>100287</v>
      </c>
      <c r="E171" s="292" t="s">
        <v>60</v>
      </c>
      <c r="F171" s="291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0" t="s">
        <v>82</v>
      </c>
      <c r="D172" s="289"/>
      <c r="E172" s="289"/>
      <c r="F172" s="289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3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43" t="s">
        <v>8</v>
      </c>
      <c r="C175" s="444"/>
      <c r="D175" s="444"/>
      <c r="E175" s="444"/>
      <c r="F175" s="444"/>
      <c r="G175" s="444"/>
      <c r="H175" s="444"/>
      <c r="I175" s="444"/>
      <c r="J175" s="444"/>
      <c r="K175" s="445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36" t="s">
        <v>83</v>
      </c>
      <c r="F177" s="227" t="str">
        <f>F20</f>
        <v>LANDET KVANTUM UKE 32</v>
      </c>
      <c r="G177" s="70" t="str">
        <f>G20</f>
        <v>LANDET KVANTUM T.O.M UKE 32</v>
      </c>
      <c r="H177" s="70" t="str">
        <f>I20</f>
        <v>RESTKVOTER</v>
      </c>
      <c r="I177" s="93" t="str">
        <f>J20</f>
        <v>LANDET KVANTUM T.O.M. UKE 32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H178" si="10">D179+D180+D181+D182</f>
        <v>38009</v>
      </c>
      <c r="E178" s="312">
        <f>E179+E180+E181+E182</f>
        <v>39880</v>
      </c>
      <c r="F178" s="232">
        <f>F179+F180+F181+F182</f>
        <v>1066</v>
      </c>
      <c r="G178" s="232">
        <f t="shared" si="10"/>
        <v>34842</v>
      </c>
      <c r="H178" s="312">
        <f t="shared" si="10"/>
        <v>5038</v>
      </c>
      <c r="I178" s="317">
        <f>I179+I180+I181+I182</f>
        <v>20863.9031</v>
      </c>
      <c r="J178" s="81"/>
      <c r="K178" s="58"/>
      <c r="L178" s="194"/>
      <c r="M178" s="194"/>
    </row>
    <row r="179" spans="1:13" ht="14.1" customHeight="1" x14ac:dyDescent="0.25">
      <c r="B179" s="50"/>
      <c r="C179" s="300" t="s">
        <v>12</v>
      </c>
      <c r="D179" s="294">
        <v>24096</v>
      </c>
      <c r="E179" s="310">
        <v>25535</v>
      </c>
      <c r="F179" s="294">
        <v>639</v>
      </c>
      <c r="G179" s="294">
        <v>28352</v>
      </c>
      <c r="H179" s="310">
        <f>E179-G179</f>
        <v>-2817</v>
      </c>
      <c r="I179" s="315">
        <v>14090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4">
        <v>6272</v>
      </c>
      <c r="E180" s="310">
        <v>6646</v>
      </c>
      <c r="F180" s="294">
        <v>265</v>
      </c>
      <c r="G180" s="294">
        <v>2383</v>
      </c>
      <c r="H180" s="310">
        <f t="shared" ref="H180:H182" si="11">E180-G180</f>
        <v>4263</v>
      </c>
      <c r="I180" s="315">
        <v>1640.9031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4">
        <v>1758</v>
      </c>
      <c r="E181" s="310">
        <v>1794</v>
      </c>
      <c r="F181" s="294">
        <v>34</v>
      </c>
      <c r="G181" s="294">
        <v>1387</v>
      </c>
      <c r="H181" s="310">
        <f t="shared" si="11"/>
        <v>407</v>
      </c>
      <c r="I181" s="315">
        <v>2272</v>
      </c>
      <c r="J181" s="81"/>
      <c r="K181" s="58"/>
      <c r="L181" s="194"/>
      <c r="M181" s="194"/>
    </row>
    <row r="182" spans="1:13" ht="14.1" customHeight="1" thickBot="1" x14ac:dyDescent="0.3">
      <c r="B182" s="50"/>
      <c r="C182" s="411" t="s">
        <v>49</v>
      </c>
      <c r="D182" s="412">
        <v>5883</v>
      </c>
      <c r="E182" s="413">
        <v>5905</v>
      </c>
      <c r="F182" s="412">
        <v>128</v>
      </c>
      <c r="G182" s="412">
        <v>2720</v>
      </c>
      <c r="H182" s="413">
        <f t="shared" si="11"/>
        <v>3185</v>
      </c>
      <c r="I182" s="414">
        <v>2861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2" t="s">
        <v>41</v>
      </c>
      <c r="D183" s="295">
        <v>5500</v>
      </c>
      <c r="E183" s="314">
        <v>5500</v>
      </c>
      <c r="F183" s="295"/>
      <c r="G183" s="295">
        <v>2589</v>
      </c>
      <c r="H183" s="314">
        <f>E183-G183</f>
        <v>2911</v>
      </c>
      <c r="I183" s="319">
        <v>2272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2">
        <v>8000</v>
      </c>
      <c r="F184" s="232">
        <f>F185+F186</f>
        <v>123</v>
      </c>
      <c r="G184" s="232">
        <f>G185+G186</f>
        <v>3656</v>
      </c>
      <c r="H184" s="312">
        <f>E184-G184</f>
        <v>4344</v>
      </c>
      <c r="I184" s="317">
        <f>I185+I186</f>
        <v>1936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4"/>
      <c r="E185" s="310"/>
      <c r="F185" s="294">
        <v>10</v>
      </c>
      <c r="G185" s="294">
        <v>1483</v>
      </c>
      <c r="H185" s="310"/>
      <c r="I185" s="315">
        <v>960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3"/>
      <c r="F186" s="234">
        <v>113</v>
      </c>
      <c r="G186" s="234">
        <v>2173</v>
      </c>
      <c r="H186" s="313"/>
      <c r="I186" s="318">
        <v>976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5">
        <v>10</v>
      </c>
      <c r="E187" s="314">
        <v>10</v>
      </c>
      <c r="F187" s="295"/>
      <c r="G187" s="295">
        <v>14</v>
      </c>
      <c r="H187" s="314">
        <f>E187-G187</f>
        <v>-4</v>
      </c>
      <c r="I187" s="319"/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1"/>
      <c r="F188" s="233">
        <v>4</v>
      </c>
      <c r="G188" s="233">
        <v>24</v>
      </c>
      <c r="H188" s="311">
        <f>D188-G188</f>
        <v>-24</v>
      </c>
      <c r="I188" s="316">
        <v>55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88">
        <f>F178+F183+F184+F187+F188</f>
        <v>1193</v>
      </c>
      <c r="G189" s="188">
        <f>G178+G183+G184+G187+G188</f>
        <v>41125</v>
      </c>
      <c r="H189" s="203">
        <f>H178+H183+H184+H187+H188</f>
        <v>12265</v>
      </c>
      <c r="I189" s="200">
        <f>I178+I183+I184+I187+I188</f>
        <v>25126.9031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379"/>
      <c r="D190" s="67"/>
      <c r="E190" s="67"/>
      <c r="F190" s="67"/>
      <c r="G190" s="67"/>
      <c r="H190" s="378"/>
      <c r="I190" s="378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46" t="s">
        <v>1</v>
      </c>
      <c r="C194" s="447"/>
      <c r="D194" s="447"/>
      <c r="E194" s="447"/>
      <c r="F194" s="447"/>
      <c r="G194" s="447"/>
      <c r="H194" s="447"/>
      <c r="I194" s="447"/>
      <c r="J194" s="447"/>
      <c r="K194" s="448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41" t="s">
        <v>2</v>
      </c>
      <c r="D196" s="442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5" t="s">
        <v>103</v>
      </c>
      <c r="D197" s="276">
        <v>6285</v>
      </c>
      <c r="E197" s="296"/>
      <c r="F197" s="245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78" t="s">
        <v>47</v>
      </c>
      <c r="D198" s="279">
        <v>32553</v>
      </c>
      <c r="E198" s="296"/>
      <c r="F198" s="245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0" t="s">
        <v>31</v>
      </c>
      <c r="D199" s="279">
        <v>382</v>
      </c>
      <c r="E199" s="296"/>
      <c r="F199" s="245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1" t="s">
        <v>34</v>
      </c>
      <c r="D200" s="282">
        <f>SUM(D197:D199)</f>
        <v>39220</v>
      </c>
      <c r="E200" s="296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297" t="s">
        <v>78</v>
      </c>
      <c r="D201" s="289"/>
      <c r="E201" s="289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3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43" t="s">
        <v>8</v>
      </c>
      <c r="C204" s="444"/>
      <c r="D204" s="444"/>
      <c r="E204" s="444"/>
      <c r="F204" s="444"/>
      <c r="G204" s="444"/>
      <c r="H204" s="444"/>
      <c r="I204" s="444"/>
      <c r="J204" s="444"/>
      <c r="K204" s="445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32</v>
      </c>
      <c r="F206" s="70" t="str">
        <f>G20</f>
        <v>LANDET KVANTUM T.O.M UKE 32</v>
      </c>
      <c r="G206" s="70" t="str">
        <f>I20</f>
        <v>RESTKVOTER</v>
      </c>
      <c r="H206" s="93" t="str">
        <f>J20</f>
        <v>LANDET KVANTUM T.O.M. UKE 32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16</v>
      </c>
      <c r="F207" s="185">
        <v>755</v>
      </c>
      <c r="G207" s="185"/>
      <c r="H207" s="223">
        <v>1031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73</v>
      </c>
      <c r="F208" s="185">
        <v>2446</v>
      </c>
      <c r="G208" s="185"/>
      <c r="H208" s="223">
        <v>2491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8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/>
      <c r="F210" s="186">
        <v>11</v>
      </c>
      <c r="G210" s="186"/>
      <c r="H210" s="224">
        <v>26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89</v>
      </c>
      <c r="F211" s="187">
        <f>SUM(F207:F210)</f>
        <v>3220</v>
      </c>
      <c r="G211" s="187">
        <f>D211-F211</f>
        <v>3065</v>
      </c>
      <c r="H211" s="210">
        <f>H207+H208+H209+H210</f>
        <v>3548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32
&amp;"-,Normal"&amp;11(iht. motatte landings- og sluttsedler fra fiskesalgslagene; alle tallstørrelser i hele tonn)&amp;R15.08.2017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UKE_32_2017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Guro Gjelsvik</cp:lastModifiedBy>
  <cp:lastPrinted>2017-08-15T08:58:40Z</cp:lastPrinted>
  <dcterms:created xsi:type="dcterms:W3CDTF">2011-07-06T12:13:20Z</dcterms:created>
  <dcterms:modified xsi:type="dcterms:W3CDTF">2017-08-15T09:04:54Z</dcterms:modified>
</cp:coreProperties>
</file>