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7\"/>
    </mc:Choice>
  </mc:AlternateContent>
  <bookViews>
    <workbookView xWindow="0" yWindow="0" windowWidth="23040" windowHeight="11055" tabRatio="413"/>
  </bookViews>
  <sheets>
    <sheet name="UKE_32_2017" sheetId="1" r:id="rId1"/>
  </sheets>
  <definedNames>
    <definedName name="Z_14D440E4_F18A_4F78_9989_38C1B133222D_.wvu.Cols" localSheetId="0" hidden="1">UKE_32_2017!#REF!</definedName>
    <definedName name="Z_14D440E4_F18A_4F78_9989_38C1B133222D_.wvu.PrintArea" localSheetId="0" hidden="1">UKE_32_2017!$B$1:$M$214</definedName>
    <definedName name="Z_14D440E4_F18A_4F78_9989_38C1B133222D_.wvu.Rows" localSheetId="0" hidden="1">UKE_32_2017!$326:$1048576,UKE_32_2017!$215:$325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60" i="1" l="1"/>
  <c r="G33" i="1"/>
  <c r="F33" i="1"/>
  <c r="H30" i="1"/>
  <c r="F130" i="1" l="1"/>
  <c r="J32" i="1"/>
  <c r="F178" i="1" l="1"/>
  <c r="G178" i="1"/>
  <c r="I34" i="1" l="1"/>
  <c r="I132" i="1" l="1"/>
  <c r="I119" i="1"/>
  <c r="I125" i="1"/>
  <c r="I124" i="1" s="1"/>
  <c r="H40" i="1"/>
  <c r="G32" i="1"/>
  <c r="I138" i="1" l="1"/>
  <c r="I178" i="1"/>
  <c r="H66" i="1"/>
  <c r="I30" i="1"/>
  <c r="I26" i="1"/>
  <c r="F32" i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F125" i="1"/>
  <c r="F124" i="1" s="1"/>
  <c r="E125" i="1"/>
  <c r="E124" i="1" s="1"/>
  <c r="D125" i="1"/>
  <c r="D124" i="1" s="1"/>
  <c r="G119" i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F25" i="1"/>
  <c r="F24" i="1" s="1"/>
  <c r="F40" i="1" s="1"/>
  <c r="J21" i="1"/>
  <c r="G21" i="1"/>
  <c r="F21" i="1"/>
  <c r="D21" i="1"/>
  <c r="H14" i="1"/>
  <c r="F14" i="1"/>
  <c r="D14" i="1"/>
  <c r="I99" i="1" l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<sst xmlns="http://schemas.openxmlformats.org/spreadsheetml/2006/main" count="225" uniqueCount="112">
  <si>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</si>
  <si>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</si>
  <si>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</si>
  <si>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</si>
  <si>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</si>
  <si>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</si>
  <si>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</si>
  <si>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</si>
  <si>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</si>
  <si>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</si>
  <si>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</si>
  <si>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</si>
  <si>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</si>
  <si>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</si>
  <si>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</si>
  <si>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</si>
  <si>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</si>
  <si>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</si>
  <si>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</si>
  <si>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</si>
  <si>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</si>
  <si>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</si>
  <si>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</si>
  <si>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</si>
  <si>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</si>
  <si>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</si>
  <si>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</si>
  <si>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</si>
  <si>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</si>
  <si>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</si>
  <si>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</si>
  <si>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</si>
  <si>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</si>
  <si>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</si>
  <si>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</si>
  <si>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</si>
  <si>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</si>
  <si>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</si>
  <si>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</si>
  <si>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</si>
  <si>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</si>
  <si>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</si>
  <si>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</si>
  <si>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</si>
  <si>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</si>
  <si>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</si>
  <si>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</si>
  <si>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</si>
  <si>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</si>
  <si>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</si>
  <si>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</si>
  <si>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</si>
  <si>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</si>
  <si>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</si>
  <si>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</si>
  <si>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</si>
  <si>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</si>
  <si>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</si>
  <si>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</si>
  <si>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</si>
  <si>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</si>
  <si>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</si>
  <si>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</si>
  <si>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</si>
  <si>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</si>
  <si>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</si>
  <si>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</si>
  <si>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</si>
  <si>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</si>
  <si>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</si>
  <si>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</si>
  <si>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</si>
  <si>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</si>
  <si>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</si>
  <si>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</si>
  <si>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</si>
  <si>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</si>
  <si>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</si>
  <si>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</si>
  <si>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</si>
  <si>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</si>
  <si>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</si>
  <si>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</si>
  <si>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</si>
  <si>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</si>
  <si>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</si>
  <si>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</si>
  <si>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</si>
  <si>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</si>
  <si>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</si>
  <si>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</si>
  <si>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</si>
  <si>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</si>
  <si>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</si>
  <si>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</si>
  <si>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</si>
  <si>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</si>
  <si>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</si>
  <si>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</si>
  <si>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</si>
  <si>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</si>
  <si>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</si>
  <si>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</si>
  <si>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</si>
  <si>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</si>
  <si>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</si>
  <si>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t>LANDET KVANTUM UKE 32</t>
  </si>
  <si>
    <t>LANDET KVANTUM T.O.M UKE 32</t>
  </si>
  <si>
    <t>LANDET KVANTUM T.O.M. UKE 32 2016</t>
  </si>
  <si>
    <r>
      <t xml:space="preserve">3 </t>
    </r>
    <r>
      <rPr>
        <sz val="9"/>
        <color theme="1"/>
        <rFont val="Calibri"/>
        <family val="2"/>
      </rPr>
      <t>Registrert rekreasjonsfiske utgjør 1011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</si>
  <si>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</si>
  <si>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315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</si>
</sst>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1" fillId="0" borderId="76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3" fillId="0" borderId="79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3" xfId="0" applyNumberFormat="1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55" fillId="0" borderId="79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60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167" zoomScale="90" zoomScaleNormal="115" zoomScalePageLayoutView="90" workbookViewId="0">
      <selection activeCell="H209" sqref="H209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18" t="s">
        <v>88</v>
      </c>
      <c r="C2" s="419"/>
      <c r="D2" s="419"/>
      <c r="E2" s="419"/>
      <c r="F2" s="419"/>
      <c r="G2" s="419"/>
      <c r="H2" s="419"/>
      <c r="I2" s="419"/>
      <c r="J2" s="419"/>
      <c r="K2" s="420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6" t="s">
        <v>8</v>
      </c>
      <c r="C18" s="427"/>
      <c r="D18" s="427"/>
      <c r="E18" s="427"/>
      <c r="F18" s="427"/>
      <c r="G18" s="427"/>
      <c r="H18" s="427"/>
      <c r="I18" s="427"/>
      <c r="J18" s="427"/>
      <c r="K18" s="428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106</v>
      </c>
      <c r="G20" s="337" t="s">
        <v>107</v>
      </c>
      <c r="H20" s="337" t="s">
        <v>84</v>
      </c>
      <c r="I20" s="337" t="s">
        <v>72</v>
      </c>
      <c r="J20" s="338" t="s">
        <v>108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2240</v>
      </c>
      <c r="G21" s="339">
        <f>G22+G23</f>
        <v>73350</v>
      </c>
      <c r="H21" s="339"/>
      <c r="I21" s="339">
        <f>I23+I22</f>
        <v>57559</v>
      </c>
      <c r="J21" s="340">
        <f>J23+J22</f>
        <v>66597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130159</v>
      </c>
      <c r="F22" s="341">
        <v>2177</v>
      </c>
      <c r="G22" s="341">
        <v>72912</v>
      </c>
      <c r="H22" s="341"/>
      <c r="I22" s="341">
        <f>E22-G22</f>
        <v>57247</v>
      </c>
      <c r="J22" s="342">
        <v>65830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>
        <v>63</v>
      </c>
      <c r="G23" s="343">
        <v>438</v>
      </c>
      <c r="H23" s="343"/>
      <c r="I23" s="341">
        <f>E23-G23</f>
        <v>312</v>
      </c>
      <c r="J23" s="342">
        <v>767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810</v>
      </c>
      <c r="G24" s="339">
        <f>G25+G31+G32</f>
        <v>237890</v>
      </c>
      <c r="H24" s="339"/>
      <c r="I24" s="339">
        <f>I25+I31+I32</f>
        <v>31040</v>
      </c>
      <c r="J24" s="340">
        <f>J25+J31+J32</f>
        <v>230386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578</v>
      </c>
      <c r="G25" s="345">
        <f>G26+G27+G28+G29</f>
        <v>191933</v>
      </c>
      <c r="H25" s="345"/>
      <c r="I25" s="345">
        <f>I26+I27+I28+I29+I30</f>
        <v>20228</v>
      </c>
      <c r="J25" s="346">
        <f>J26+J27+J28+J29+J30</f>
        <v>182564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111</v>
      </c>
      <c r="G26" s="347">
        <v>48592</v>
      </c>
      <c r="H26" s="347">
        <v>1092</v>
      </c>
      <c r="I26" s="347">
        <f>E26-G26+H26</f>
        <v>5561</v>
      </c>
      <c r="J26" s="348">
        <v>47695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164</v>
      </c>
      <c r="G27" s="347">
        <v>51182</v>
      </c>
      <c r="H27" s="347">
        <v>1356</v>
      </c>
      <c r="I27" s="347">
        <f>E27-G27+H27</f>
        <v>2661</v>
      </c>
      <c r="J27" s="348">
        <v>49242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55564</v>
      </c>
      <c r="F28" s="347">
        <v>183</v>
      </c>
      <c r="G28" s="347">
        <v>55994</v>
      </c>
      <c r="H28" s="347">
        <v>3060</v>
      </c>
      <c r="I28" s="347">
        <f>E28-G28+H28</f>
        <v>2630</v>
      </c>
      <c r="J28" s="348">
        <v>49788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33849</v>
      </c>
      <c r="F29" s="347">
        <v>120</v>
      </c>
      <c r="G29" s="347">
        <v>36165</v>
      </c>
      <c r="H29" s="347">
        <v>1963</v>
      </c>
      <c r="I29" s="347">
        <f>E29-G29+H29</f>
        <v>-353</v>
      </c>
      <c r="J29" s="348">
        <v>35839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/>
      <c r="G30" s="347"/>
      <c r="H30" s="347">
        <f>SUM(H26:H29)</f>
        <v>7471</v>
      </c>
      <c r="I30" s="347">
        <f>E30-H30</f>
        <v>9729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34484</v>
      </c>
      <c r="F31" s="345">
        <v>186</v>
      </c>
      <c r="G31" s="345">
        <v>20054</v>
      </c>
      <c r="H31" s="347"/>
      <c r="I31" s="345">
        <f t="shared" ref="I31" si="0">E31-G31</f>
        <v>14430</v>
      </c>
      <c r="J31" s="346">
        <v>17832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46</v>
      </c>
      <c r="G32" s="345">
        <f>G33</f>
        <v>25903</v>
      </c>
      <c r="H32" s="347"/>
      <c r="I32" s="345">
        <f>I33+I34</f>
        <v>-3618</v>
      </c>
      <c r="J32" s="346">
        <f>J33</f>
        <v>29990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20185</v>
      </c>
      <c r="F33" s="347">
        <f>57-F37</f>
        <v>46</v>
      </c>
      <c r="G33" s="347">
        <f>29301-G37</f>
        <v>25903</v>
      </c>
      <c r="H33" s="347">
        <v>688</v>
      </c>
      <c r="I33" s="347">
        <f>E33-G33+H33</f>
        <v>-5030</v>
      </c>
      <c r="J33" s="348">
        <v>29990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/>
      <c r="G34" s="350"/>
      <c r="H34" s="350"/>
      <c r="I34" s="350">
        <f>E34-H33</f>
        <v>1412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400">
        <v>4000</v>
      </c>
      <c r="E35" s="352">
        <v>4000</v>
      </c>
      <c r="F35" s="352">
        <v>7</v>
      </c>
      <c r="G35" s="352">
        <v>2834</v>
      </c>
      <c r="H35" s="352"/>
      <c r="I35" s="383">
        <f>E35-G35</f>
        <v>1166</v>
      </c>
      <c r="J35" s="384">
        <v>3289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/>
      <c r="G36" s="352">
        <v>409.9316</v>
      </c>
      <c r="H36" s="327"/>
      <c r="I36" s="383">
        <f>E36-G36</f>
        <v>277.0684</v>
      </c>
      <c r="J36" s="416">
        <v>377.8374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11</v>
      </c>
      <c r="G37" s="327">
        <v>3398</v>
      </c>
      <c r="H37" s="382"/>
      <c r="I37" s="383">
        <f>E37-G37</f>
        <v>-398</v>
      </c>
      <c r="J37" s="416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11</v>
      </c>
      <c r="G38" s="327">
        <v>7000</v>
      </c>
      <c r="H38" s="327"/>
      <c r="I38" s="383">
        <f t="shared" ref="I38:I39" si="1">D38-G38</f>
        <v>0</v>
      </c>
      <c r="J38" s="416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/>
      <c r="G39" s="327">
        <v>34</v>
      </c>
      <c r="H39" s="327"/>
      <c r="I39" s="383">
        <f t="shared" si="1"/>
        <v>-34</v>
      </c>
      <c r="J39" s="416">
        <v>27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F21+F24+F35+F36+F38+F39+F37</f>
        <v>3079</v>
      </c>
      <c r="G40" s="199">
        <f>G21+G24+G35+G36+G37+G38+G39</f>
        <v>324915.93160000001</v>
      </c>
      <c r="H40" s="199">
        <f>H26+H27+H28+H29+H33</f>
        <v>8159</v>
      </c>
      <c r="I40" s="308">
        <f>I21+I24+I35+I36+I37+I38+I39</f>
        <v>89610.068400000004</v>
      </c>
      <c r="J40" s="200">
        <f>J21+J24+J35+J36+J37+J38+J39</f>
        <v>307676.83740000002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80"/>
      <c r="E44" s="380"/>
      <c r="F44" s="380"/>
      <c r="G44" s="381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1" t="s">
        <v>1</v>
      </c>
      <c r="C47" s="422"/>
      <c r="D47" s="422"/>
      <c r="E47" s="422"/>
      <c r="F47" s="422"/>
      <c r="G47" s="422"/>
      <c r="H47" s="422"/>
      <c r="I47" s="422"/>
      <c r="J47" s="422"/>
      <c r="K47" s="423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41" t="s">
        <v>2</v>
      </c>
      <c r="D49" s="442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6" t="s">
        <v>8</v>
      </c>
      <c r="C55" s="427"/>
      <c r="D55" s="427"/>
      <c r="E55" s="427"/>
      <c r="F55" s="427"/>
      <c r="G55" s="427"/>
      <c r="H55" s="427"/>
      <c r="I55" s="427"/>
      <c r="J55" s="427"/>
      <c r="K55" s="428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32</v>
      </c>
      <c r="F56" s="196" t="str">
        <f>G20</f>
        <v>LANDET KVANTUM T.O.M UKE 32</v>
      </c>
      <c r="G56" s="196" t="str">
        <f>I20</f>
        <v>RESTKVOTER</v>
      </c>
      <c r="H56" s="197" t="str">
        <f>J20</f>
        <v>LANDET KVANTUM T.O.M. UKE 32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5" t="s">
        <v>35</v>
      </c>
      <c r="D57" s="433"/>
      <c r="E57" s="403">
        <v>51</v>
      </c>
      <c r="F57" s="358">
        <v>1782</v>
      </c>
      <c r="G57" s="438"/>
      <c r="H57" s="401">
        <v>917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4"/>
      <c r="E58" s="387"/>
      <c r="F58" s="408">
        <v>1043</v>
      </c>
      <c r="G58" s="439"/>
      <c r="H58" s="360">
        <v>915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5"/>
      <c r="E59" s="404">
        <v>3</v>
      </c>
      <c r="F59" s="410">
        <v>51</v>
      </c>
      <c r="G59" s="440"/>
      <c r="H59" s="307">
        <v>112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5">
        <f>SUM(E61:E63)</f>
        <v>1000</v>
      </c>
      <c r="F60" s="358">
        <f>F61+F62+F63</f>
        <v>6996</v>
      </c>
      <c r="G60" s="408">
        <f>D60-F60</f>
        <v>104</v>
      </c>
      <c r="H60" s="361">
        <f>H61+H62+H63</f>
        <v>6658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8">
        <v>476</v>
      </c>
      <c r="F61" s="370">
        <v>2950</v>
      </c>
      <c r="G61" s="370"/>
      <c r="H61" s="371">
        <v>2723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8">
        <v>385</v>
      </c>
      <c r="F62" s="370">
        <v>2801</v>
      </c>
      <c r="G62" s="370"/>
      <c r="H62" s="371">
        <v>2644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9">
        <v>139</v>
      </c>
      <c r="F63" s="390">
        <v>1245</v>
      </c>
      <c r="G63" s="390"/>
      <c r="H63" s="402">
        <v>1291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6"/>
      <c r="F64" s="398">
        <v>0.75219999999999998</v>
      </c>
      <c r="G64" s="398">
        <f>D64-F64</f>
        <v>84.247799999999998</v>
      </c>
      <c r="H64" s="237">
        <v>19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7">
        <v>125</v>
      </c>
      <c r="F65" s="409">
        <v>553</v>
      </c>
      <c r="G65" s="409"/>
      <c r="H65" s="303">
        <v>476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1179</v>
      </c>
      <c r="F66" s="203">
        <f>F57+F58+F59+F60+F64+F65</f>
        <v>10425.752200000001</v>
      </c>
      <c r="G66" s="203">
        <f>D66-F66</f>
        <v>1799.2477999999992</v>
      </c>
      <c r="H66" s="211">
        <f>H57+H58+H59+H60+H64+H65</f>
        <v>9097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6"/>
      <c r="D67" s="436"/>
      <c r="E67" s="436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1" t="s">
        <v>1</v>
      </c>
      <c r="C72" s="422"/>
      <c r="D72" s="422"/>
      <c r="E72" s="422"/>
      <c r="F72" s="422"/>
      <c r="G72" s="422"/>
      <c r="H72" s="422"/>
      <c r="I72" s="422"/>
      <c r="J72" s="422"/>
      <c r="K72" s="423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4" t="s">
        <v>2</v>
      </c>
      <c r="D74" s="425"/>
      <c r="E74" s="424" t="s">
        <v>20</v>
      </c>
      <c r="F74" s="429"/>
      <c r="G74" s="424" t="s">
        <v>21</v>
      </c>
      <c r="H74" s="425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37" t="s">
        <v>97</v>
      </c>
      <c r="D80" s="437"/>
      <c r="E80" s="437"/>
      <c r="F80" s="437"/>
      <c r="G80" s="437"/>
      <c r="H80" s="437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37"/>
      <c r="D81" s="437"/>
      <c r="E81" s="437"/>
      <c r="F81" s="437"/>
      <c r="G81" s="437"/>
      <c r="H81" s="437"/>
      <c r="I81" s="262"/>
      <c r="J81" s="262"/>
      <c r="K81" s="259"/>
      <c r="L81" s="262"/>
      <c r="M81" s="119"/>
    </row>
    <row r="82" spans="1:13" ht="14.1" customHeight="1" x14ac:dyDescent="0.25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32</v>
      </c>
      <c r="G84" s="196" t="str">
        <f>G20</f>
        <v>LANDET KVANTUM T.O.M UKE 32</v>
      </c>
      <c r="H84" s="196" t="str">
        <f>I20</f>
        <v>RESTKVOTER</v>
      </c>
      <c r="I84" s="197" t="str">
        <f>J20</f>
        <v>LANDET KVANTUM T.O.M. UKE 32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287</v>
      </c>
      <c r="G85" s="339">
        <f>G86+G87</f>
        <v>38696</v>
      </c>
      <c r="H85" s="339">
        <f>H86+H87</f>
        <v>10647</v>
      </c>
      <c r="I85" s="340">
        <f>I86+I87</f>
        <v>35187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48593</v>
      </c>
      <c r="F86" s="341">
        <v>287</v>
      </c>
      <c r="G86" s="341">
        <v>38439</v>
      </c>
      <c r="H86" s="341">
        <f>E86-G86</f>
        <v>10154</v>
      </c>
      <c r="I86" s="342">
        <v>34907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257</v>
      </c>
      <c r="H87" s="343">
        <f>E87-G87</f>
        <v>493</v>
      </c>
      <c r="I87" s="344">
        <v>280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857</v>
      </c>
      <c r="G88" s="339">
        <f t="shared" si="2"/>
        <v>39853</v>
      </c>
      <c r="H88" s="339">
        <f>H89+H94+H95</f>
        <v>38530</v>
      </c>
      <c r="I88" s="340">
        <f t="shared" si="2"/>
        <v>44491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688</v>
      </c>
      <c r="G89" s="345">
        <f t="shared" si="3"/>
        <v>28518</v>
      </c>
      <c r="H89" s="345">
        <f>H90+H91+H92+H93</f>
        <v>30432</v>
      </c>
      <c r="I89" s="346">
        <f t="shared" si="3"/>
        <v>35496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103</v>
      </c>
      <c r="G90" s="347">
        <v>4617</v>
      </c>
      <c r="H90" s="347">
        <f t="shared" ref="H90:H96" si="4">E90-G90</f>
        <v>12714</v>
      </c>
      <c r="I90" s="348">
        <v>5419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134</v>
      </c>
      <c r="G91" s="347">
        <v>7447</v>
      </c>
      <c r="H91" s="347">
        <f t="shared" si="4"/>
        <v>8706</v>
      </c>
      <c r="I91" s="348">
        <v>9384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17575</v>
      </c>
      <c r="F92" s="347">
        <v>175</v>
      </c>
      <c r="G92" s="347">
        <v>9780</v>
      </c>
      <c r="H92" s="347">
        <f t="shared" si="4"/>
        <v>7795</v>
      </c>
      <c r="I92" s="348">
        <v>10390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7891</v>
      </c>
      <c r="F93" s="347">
        <v>276</v>
      </c>
      <c r="G93" s="347">
        <v>6674</v>
      </c>
      <c r="H93" s="347">
        <f t="shared" si="4"/>
        <v>1217</v>
      </c>
      <c r="I93" s="348">
        <v>10303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12992</v>
      </c>
      <c r="F94" s="345">
        <v>133</v>
      </c>
      <c r="G94" s="345">
        <v>9902</v>
      </c>
      <c r="H94" s="345">
        <f t="shared" si="4"/>
        <v>3090</v>
      </c>
      <c r="I94" s="346">
        <v>7133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6441</v>
      </c>
      <c r="F95" s="356">
        <v>36</v>
      </c>
      <c r="G95" s="356">
        <v>1433</v>
      </c>
      <c r="H95" s="356">
        <f t="shared" si="4"/>
        <v>5008</v>
      </c>
      <c r="I95" s="357">
        <v>1862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5">
        <v>309</v>
      </c>
      <c r="E96" s="352">
        <v>309</v>
      </c>
      <c r="F96" s="352"/>
      <c r="G96" s="352">
        <v>25.512599999999999</v>
      </c>
      <c r="H96" s="352">
        <f t="shared" si="4"/>
        <v>283.48739999999998</v>
      </c>
      <c r="I96" s="353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/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>
        <v>1</v>
      </c>
      <c r="G98" s="327">
        <v>70</v>
      </c>
      <c r="H98" s="327">
        <f>D98-G98</f>
        <v>-70</v>
      </c>
      <c r="I98" s="334">
        <v>160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7">
        <f t="shared" si="6"/>
        <v>1145</v>
      </c>
      <c r="G99" s="417">
        <f t="shared" si="6"/>
        <v>78944.512600000002</v>
      </c>
      <c r="H99" s="226">
        <f>H85+H88+H96+H97+H98</f>
        <v>49390.487399999998</v>
      </c>
      <c r="I99" s="200">
        <f>I85+I88+I96+I97+I98</f>
        <v>80163.142399999997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1" t="s">
        <v>1</v>
      </c>
      <c r="C107" s="422"/>
      <c r="D107" s="422"/>
      <c r="E107" s="422"/>
      <c r="F107" s="422"/>
      <c r="G107" s="422"/>
      <c r="H107" s="422"/>
      <c r="I107" s="422"/>
      <c r="J107" s="422"/>
      <c r="K107" s="423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4" t="s">
        <v>2</v>
      </c>
      <c r="D109" s="425"/>
      <c r="E109" s="424" t="s">
        <v>20</v>
      </c>
      <c r="F109" s="425"/>
      <c r="G109" s="424" t="s">
        <v>21</v>
      </c>
      <c r="H109" s="425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6" t="s">
        <v>8</v>
      </c>
      <c r="C116" s="427"/>
      <c r="D116" s="427"/>
      <c r="E116" s="427"/>
      <c r="F116" s="427"/>
      <c r="G116" s="427"/>
      <c r="H116" s="427"/>
      <c r="I116" s="427"/>
      <c r="J116" s="427"/>
      <c r="K116" s="428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32</v>
      </c>
      <c r="G118" s="196" t="str">
        <f>G20</f>
        <v>LANDET KVANTUM T.O.M UKE 32</v>
      </c>
      <c r="H118" s="196" t="str">
        <f>I20</f>
        <v>RESTKVOTER</v>
      </c>
      <c r="I118" s="197" t="str">
        <f>J20</f>
        <v>LANDET KVANTUM T.O.M. UKE 32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16</v>
      </c>
      <c r="D119" s="238">
        <f>D120+D121+D122</f>
        <v>48557</v>
      </c>
      <c r="E119" s="386">
        <f>E120+E121+E122</f>
        <v>49595</v>
      </c>
      <c r="F119" s="238">
        <f>F120+F121+F122</f>
        <v>692</v>
      </c>
      <c r="G119" s="238">
        <f>G120+G121+G122</f>
        <v>25586</v>
      </c>
      <c r="H119" s="358">
        <f>D119-G119</f>
        <v>22971</v>
      </c>
      <c r="I119" s="361">
        <f>I120+I121+I122</f>
        <v>20311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91">
        <v>39955</v>
      </c>
      <c r="F120" s="250">
        <v>620</v>
      </c>
      <c r="G120" s="250">
        <v>21647</v>
      </c>
      <c r="H120" s="362">
        <f t="shared" ref="H120:H126" si="7">E120-G120</f>
        <v>18308</v>
      </c>
      <c r="I120" s="363">
        <v>16305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91">
        <v>9140</v>
      </c>
      <c r="F121" s="250">
        <v>72</v>
      </c>
      <c r="G121" s="250">
        <v>3939</v>
      </c>
      <c r="H121" s="362">
        <f t="shared" si="7"/>
        <v>5201</v>
      </c>
      <c r="I121" s="363">
        <v>4006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2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31815</v>
      </c>
      <c r="F123" s="301">
        <v>1227</v>
      </c>
      <c r="G123" s="301">
        <v>25072</v>
      </c>
      <c r="H123" s="304">
        <f t="shared" si="7"/>
        <v>6743</v>
      </c>
      <c r="I123" s="306">
        <v>21947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693</v>
      </c>
      <c r="G124" s="231">
        <f>G133+G130+G125</f>
        <v>28427</v>
      </c>
      <c r="H124" s="366">
        <f t="shared" si="7"/>
        <v>23001</v>
      </c>
      <c r="I124" s="367">
        <f>I125+I130+I133</f>
        <v>35558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64</v>
      </c>
      <c r="D125" s="397">
        <f>D126+D127+D128+D129</f>
        <v>38234</v>
      </c>
      <c r="E125" s="393">
        <f>E126+E127+E128+E129</f>
        <v>38250</v>
      </c>
      <c r="F125" s="397">
        <f>F126+F127+F128+F129</f>
        <v>524</v>
      </c>
      <c r="G125" s="397">
        <f>G126+G127+G129+G128</f>
        <v>21502</v>
      </c>
      <c r="H125" s="368">
        <f t="shared" si="7"/>
        <v>16748</v>
      </c>
      <c r="I125" s="369">
        <f>I126+I127+I128+I129</f>
        <v>27753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12070</v>
      </c>
      <c r="F126" s="246">
        <v>129</v>
      </c>
      <c r="G126" s="246">
        <v>3619</v>
      </c>
      <c r="H126" s="370">
        <f t="shared" si="7"/>
        <v>8451</v>
      </c>
      <c r="I126" s="371">
        <v>4106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10860</v>
      </c>
      <c r="F127" s="246">
        <v>143</v>
      </c>
      <c r="G127" s="246">
        <v>5385</v>
      </c>
      <c r="H127" s="370">
        <f>E127-G127</f>
        <v>5475</v>
      </c>
      <c r="I127" s="371">
        <v>7318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9306</v>
      </c>
      <c r="F128" s="246">
        <v>195</v>
      </c>
      <c r="G128" s="246">
        <v>5968</v>
      </c>
      <c r="H128" s="370">
        <f t="shared" ref="H128:H134" si="8">E128-G128</f>
        <v>3338</v>
      </c>
      <c r="I128" s="371">
        <v>8189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6014</v>
      </c>
      <c r="F129" s="246">
        <v>57</v>
      </c>
      <c r="G129" s="246">
        <v>6530</v>
      </c>
      <c r="H129" s="370">
        <f t="shared" si="8"/>
        <v>-516</v>
      </c>
      <c r="I129" s="371">
        <v>8140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4">
        <f>E131+E132</f>
        <v>6070</v>
      </c>
      <c r="F130" s="239">
        <f>F131+F132</f>
        <v>22</v>
      </c>
      <c r="G130" s="239">
        <v>3656</v>
      </c>
      <c r="H130" s="372">
        <f t="shared" si="8"/>
        <v>2414</v>
      </c>
      <c r="I130" s="373">
        <v>3797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395">
        <v>5570</v>
      </c>
      <c r="F131" s="246">
        <v>22</v>
      </c>
      <c r="G131" s="246">
        <v>3649</v>
      </c>
      <c r="H131" s="374">
        <f t="shared" si="8"/>
        <v>1921</v>
      </c>
      <c r="I131" s="375">
        <v>3725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395">
        <v>500</v>
      </c>
      <c r="F132" s="246"/>
      <c r="G132" s="246">
        <f>G130-G131</f>
        <v>7</v>
      </c>
      <c r="H132" s="374">
        <f t="shared" si="8"/>
        <v>493</v>
      </c>
      <c r="I132" s="375">
        <f>I130-I131</f>
        <v>72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6">
        <v>7108</v>
      </c>
      <c r="F133" s="263">
        <v>147</v>
      </c>
      <c r="G133" s="263">
        <v>3269</v>
      </c>
      <c r="H133" s="376">
        <f t="shared" si="8"/>
        <v>3839</v>
      </c>
      <c r="I133" s="377">
        <v>4008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/>
      <c r="G134" s="231">
        <v>5.1165000000000003</v>
      </c>
      <c r="H134" s="398">
        <f t="shared" si="8"/>
        <v>126.8835</v>
      </c>
      <c r="I134" s="399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71</v>
      </c>
      <c r="D135" s="302">
        <v>2000</v>
      </c>
      <c r="E135" s="305">
        <v>2000</v>
      </c>
      <c r="F135" s="302">
        <v>21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/>
      <c r="G136" s="231">
        <v>169.28</v>
      </c>
      <c r="H136" s="236">
        <f>E136-G136</f>
        <v>80.72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/>
      <c r="G137" s="229">
        <v>233</v>
      </c>
      <c r="H137" s="240">
        <f>E137-G137</f>
        <v>-233</v>
      </c>
      <c r="I137" s="303">
        <v>374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2633</v>
      </c>
      <c r="G138" s="188">
        <f>G119+G123+G124+G134+G135+G136+G137</f>
        <v>81492.396500000003</v>
      </c>
      <c r="H138" s="203">
        <f>E138-G138</f>
        <v>53727.603499999997</v>
      </c>
      <c r="I138" s="200">
        <f>I119+I123+I124+I134+I135+I136+I137</f>
        <v>80365.5144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41" t="s">
        <v>2</v>
      </c>
      <c r="D148" s="442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32</v>
      </c>
      <c r="F157" s="70" t="str">
        <f>G20</f>
        <v>LANDET KVANTUM T.O.M UKE 32</v>
      </c>
      <c r="G157" s="70" t="str">
        <f>I20</f>
        <v>RESTKVOTER</v>
      </c>
      <c r="H157" s="93" t="str">
        <f>J20</f>
        <v>LANDET KVANTUM T.O.M. UKE 32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678</v>
      </c>
      <c r="F158" s="185">
        <v>12033</v>
      </c>
      <c r="G158" s="185">
        <f>D158-F158</f>
        <v>5444</v>
      </c>
      <c r="H158" s="223">
        <v>12000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6</v>
      </c>
      <c r="G159" s="185">
        <f>D159-F159</f>
        <v>94</v>
      </c>
      <c r="H159" s="223">
        <v>19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678</v>
      </c>
      <c r="F161" s="187">
        <f>SUM(F158:F160)</f>
        <v>12039</v>
      </c>
      <c r="G161" s="187">
        <f>D161-F161</f>
        <v>5561</v>
      </c>
      <c r="H161" s="210">
        <f>SUM(H158:H160)</f>
        <v>12019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46" t="s">
        <v>1</v>
      </c>
      <c r="C164" s="447"/>
      <c r="D164" s="447"/>
      <c r="E164" s="447"/>
      <c r="F164" s="447"/>
      <c r="G164" s="447"/>
      <c r="H164" s="447"/>
      <c r="I164" s="447"/>
      <c r="J164" s="447"/>
      <c r="K164" s="448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41" t="s">
        <v>2</v>
      </c>
      <c r="D166" s="442"/>
      <c r="E166" s="441" t="s">
        <v>56</v>
      </c>
      <c r="F166" s="442"/>
      <c r="G166" s="441" t="s">
        <v>57</v>
      </c>
      <c r="H166" s="442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43" t="s">
        <v>8</v>
      </c>
      <c r="C175" s="444"/>
      <c r="D175" s="444"/>
      <c r="E175" s="444"/>
      <c r="F175" s="444"/>
      <c r="G175" s="444"/>
      <c r="H175" s="444"/>
      <c r="I175" s="444"/>
      <c r="J175" s="444"/>
      <c r="K175" s="445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32</v>
      </c>
      <c r="G177" s="70" t="str">
        <f>G20</f>
        <v>LANDET KVANTUM T.O.M UKE 32</v>
      </c>
      <c r="H177" s="70" t="str">
        <f>I20</f>
        <v>RESTKVOTER</v>
      </c>
      <c r="I177" s="93" t="str">
        <f>J20</f>
        <v>LANDET KVANTUM T.O.M. UKE 32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1066</v>
      </c>
      <c r="G178" s="232">
        <f t="shared" si="10"/>
        <v>34842</v>
      </c>
      <c r="H178" s="312">
        <f t="shared" si="10"/>
        <v>5038</v>
      </c>
      <c r="I178" s="317">
        <f>I179+I180+I181+I182</f>
        <v>20863.9031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12</v>
      </c>
      <c r="D179" s="294">
        <v>24096</v>
      </c>
      <c r="E179" s="310">
        <v>25535</v>
      </c>
      <c r="F179" s="294">
        <v>639</v>
      </c>
      <c r="G179" s="294">
        <v>28352</v>
      </c>
      <c r="H179" s="310">
        <f>E179-G179</f>
        <v>-2817</v>
      </c>
      <c r="I179" s="315">
        <v>14090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>
        <v>265</v>
      </c>
      <c r="G180" s="294">
        <v>2383</v>
      </c>
      <c r="H180" s="310">
        <f t="shared" ref="H180:H182" si="11">E180-G180</f>
        <v>4263</v>
      </c>
      <c r="I180" s="315">
        <v>1640.9031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34</v>
      </c>
      <c r="G181" s="294">
        <v>1387</v>
      </c>
      <c r="H181" s="310">
        <f t="shared" si="11"/>
        <v>407</v>
      </c>
      <c r="I181" s="315">
        <v>2272</v>
      </c>
      <c r="J181" s="81"/>
      <c r="K181" s="58"/>
      <c r="L181" s="194"/>
      <c r="M181" s="194"/>
    </row>
    <row r="182" spans="1:13" ht="14.1" customHeight="1" thickBot="1" x14ac:dyDescent="0.3">
      <c r="B182" s="50"/>
      <c r="C182" s="411" t="s">
        <v>49</v>
      </c>
      <c r="D182" s="412">
        <v>5883</v>
      </c>
      <c r="E182" s="413">
        <v>5905</v>
      </c>
      <c r="F182" s="412">
        <v>128</v>
      </c>
      <c r="G182" s="412">
        <v>2720</v>
      </c>
      <c r="H182" s="413">
        <f t="shared" si="11"/>
        <v>3185</v>
      </c>
      <c r="I182" s="414">
        <v>2861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/>
      <c r="G183" s="295">
        <v>2589</v>
      </c>
      <c r="H183" s="314">
        <f>E183-G183</f>
        <v>2911</v>
      </c>
      <c r="I183" s="319">
        <v>2272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123</v>
      </c>
      <c r="G184" s="232">
        <f>G185+G186</f>
        <v>3656</v>
      </c>
      <c r="H184" s="312">
        <f>E184-G184</f>
        <v>4344</v>
      </c>
      <c r="I184" s="317">
        <f>I185+I186</f>
        <v>1936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>
        <v>10</v>
      </c>
      <c r="G185" s="294">
        <v>1483</v>
      </c>
      <c r="H185" s="310"/>
      <c r="I185" s="315">
        <v>960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113</v>
      </c>
      <c r="G186" s="234">
        <v>2173</v>
      </c>
      <c r="H186" s="313"/>
      <c r="I186" s="318">
        <v>976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/>
      <c r="G187" s="295">
        <v>14</v>
      </c>
      <c r="H187" s="314">
        <f>E187-G187</f>
        <v>-4</v>
      </c>
      <c r="I187" s="319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>
        <v>4</v>
      </c>
      <c r="G188" s="233">
        <v>24</v>
      </c>
      <c r="H188" s="311">
        <f>D188-G188</f>
        <v>-24</v>
      </c>
      <c r="I188" s="316">
        <v>55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1193</v>
      </c>
      <c r="G189" s="188">
        <f>G178+G183+G184+G187+G188</f>
        <v>41125</v>
      </c>
      <c r="H189" s="203">
        <f>H178+H183+H184+H187+H188</f>
        <v>12265</v>
      </c>
      <c r="I189" s="200">
        <f>I178+I183+I184+I187+I188</f>
        <v>25126.9031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9"/>
      <c r="D190" s="67"/>
      <c r="E190" s="67"/>
      <c r="F190" s="67"/>
      <c r="G190" s="67"/>
      <c r="H190" s="378"/>
      <c r="I190" s="378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46" t="s">
        <v>1</v>
      </c>
      <c r="C194" s="447"/>
      <c r="D194" s="447"/>
      <c r="E194" s="447"/>
      <c r="F194" s="447"/>
      <c r="G194" s="447"/>
      <c r="H194" s="447"/>
      <c r="I194" s="447"/>
      <c r="J194" s="447"/>
      <c r="K194" s="448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41" t="s">
        <v>2</v>
      </c>
      <c r="D196" s="442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43" t="s">
        <v>8</v>
      </c>
      <c r="C204" s="444"/>
      <c r="D204" s="444"/>
      <c r="E204" s="444"/>
      <c r="F204" s="444"/>
      <c r="G204" s="444"/>
      <c r="H204" s="444"/>
      <c r="I204" s="444"/>
      <c r="J204" s="444"/>
      <c r="K204" s="445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32</v>
      </c>
      <c r="F206" s="70" t="str">
        <f>G20</f>
        <v>LANDET KVANTUM T.O.M UKE 32</v>
      </c>
      <c r="G206" s="70" t="str">
        <f>I20</f>
        <v>RESTKVOTER</v>
      </c>
      <c r="H206" s="93" t="str">
        <f>J20</f>
        <v>LANDET KVANTUM T.O.M. UKE 32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16</v>
      </c>
      <c r="F207" s="185">
        <v>755</v>
      </c>
      <c r="G207" s="185"/>
      <c r="H207" s="223">
        <v>1031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73</v>
      </c>
      <c r="F208" s="185">
        <v>2446</v>
      </c>
      <c r="G208" s="185"/>
      <c r="H208" s="223">
        <v>2491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11</v>
      </c>
      <c r="G210" s="186"/>
      <c r="H210" s="224">
        <v>26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89</v>
      </c>
      <c r="F211" s="187">
        <f>SUM(F207:F210)</f>
        <v>3220</v>
      </c>
      <c r="G211" s="187">
        <f>D211-F211</f>
        <v>3065</v>
      </c>
      <c r="H211" s="210">
        <f>H207+H208+H209+H210</f>
        <v>3548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32
&amp;"-,Normal"&amp;11(iht. motatte landings- og sluttsedler fra fiskesalgslagene; alle tallstørrelser i hele tonn)&amp;R15.08.2017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UKE_32_2017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2017-08-15T08:58:40Z</cp:lastPrinted>
  <dcterms:created xsi:type="dcterms:W3CDTF">2011-07-06T12:13:20Z</dcterms:created>
  <dcterms:modified xsi:type="dcterms:W3CDTF">2017-08-15T09:04:54Z</dcterms:modified>
</cp:coreProperties>
</file>