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39\"/>
    </mc:Choice>
  </mc:AlternateContent>
  <bookViews>
    <workbookView xWindow="0" yWindow="0" windowWidth="15330" windowHeight="7215" tabRatio="413"/>
  </bookViews>
  <sheets>
    <sheet name="UKE_39_2019" sheetId="1" r:id="rId1"/>
  </sheets>
  <definedNames>
    <definedName name="Z_14D440E4_F18A_4F78_9989_38C1B133222D_.wvu.Cols" localSheetId="0" hidden="1">UKE_39_2019!#REF!</definedName>
    <definedName name="Z_14D440E4_F18A_4F78_9989_38C1B133222D_.wvu.PrintArea" localSheetId="0" hidden="1">UKE_39_2019!$B$1:$M$247</definedName>
    <definedName name="Z_14D440E4_F18A_4F78_9989_38C1B133222D_.wvu.Rows" localSheetId="0" hidden="1">UKE_39_2019!$359:$1048576,UKE_39_2019!$248:$358</definedName>
  </definedNames>
  <calcPr calcId="162913" refMode="R1C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7" i="1" l="1"/>
  <c r="G122" i="1"/>
  <c r="G128" i="1"/>
  <c r="G127" i="1"/>
  <c r="G126" i="1"/>
  <c r="I25" i="1"/>
  <c r="G32" i="1"/>
  <c r="F32" i="1"/>
  <c r="J32" i="1"/>
  <c r="F36" i="1" l="1"/>
  <c r="G33" i="1" l="1"/>
  <c r="F33" i="1" s="1"/>
  <c r="G24" i="1" l="1"/>
  <c r="G29" i="1"/>
  <c r="F29" i="1" s="1"/>
  <c r="I30" i="1"/>
  <c r="E24" i="1"/>
  <c r="G184" i="1"/>
  <c r="F184" i="1"/>
  <c r="J24" i="1"/>
  <c r="I29" i="1" l="1"/>
  <c r="G207" i="1"/>
  <c r="G208" i="1"/>
  <c r="G209" i="1"/>
  <c r="G210" i="1"/>
  <c r="F131" i="1" l="1"/>
  <c r="G131" i="1"/>
  <c r="F24" i="1" l="1"/>
  <c r="D228" i="1" l="1"/>
  <c r="E243" i="1"/>
  <c r="E178" i="1" l="1"/>
  <c r="E189" i="1" s="1"/>
  <c r="J31" i="1" l="1"/>
  <c r="J23" i="1" s="1"/>
  <c r="F31" i="1" l="1"/>
  <c r="F23" i="1" s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E40" i="1" l="1"/>
  <c r="H171" i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E124" i="1" l="1"/>
  <c r="E123" i="1" s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G178" i="1"/>
  <c r="I131" i="1" l="1"/>
  <c r="I118" i="1"/>
  <c r="I124" i="1"/>
  <c r="I123" i="1" s="1"/>
  <c r="G31" i="1"/>
  <c r="G23" i="1" s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24" i="1"/>
  <c r="G123" i="1" s="1"/>
  <c r="G137" i="1" s="1"/>
  <c r="G118" i="1"/>
  <c r="F118" i="1"/>
  <c r="E118" i="1"/>
  <c r="E137" i="1" s="1"/>
  <c r="G64" i="1"/>
  <c r="F66" i="1"/>
  <c r="G66" i="1" s="1"/>
  <c r="E66" i="1"/>
  <c r="G161" i="1" l="1"/>
  <c r="G60" i="1"/>
  <c r="H137" i="1" l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1" i="1" l="1"/>
  <c r="E211" i="1" l="1"/>
  <c r="G189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<sst xmlns="http://schemas.openxmlformats.org/spreadsheetml/2006/main" count="257" uniqueCount="132">
  <si>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</si>
  <si>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</si>
  <si>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</si>
  <si>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</si>
  <si>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</si>
  <si>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</si>
  <si>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</si>
  <si>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</si>
  <si>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</si>
  <si>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</si>
  <si>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</si>
  <si>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</si>
  <si>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</si>
  <si>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</si>
  <si>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</si>
  <si>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</si>
  <si>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</si>
  <si>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</si>
  <si>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</si>
  <si>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</si>
  <si>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</si>
  <si>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</si>
  <si>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</si>
  <si>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</si>
  <si>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</si>
  <si>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</si>
  <si>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</si>
  <si>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</si>
  <si>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</si>
  <si>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</si>
  <si>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</si>
  <si>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</si>
  <si>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</si>
  <si>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</si>
  <si>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</si>
  <si>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</si>
  <si>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</si>
  <si>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</si>
  <si>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</si>
  <si>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</si>
  <si>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</si>
  <si>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</si>
  <si>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</si>
  <si>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</si>
  <si>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</si>
  <si>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</si>
  <si>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</si>
  <si>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</si>
  <si>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</si>
  <si>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</si>
  <si>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</si>
  <si>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</si>
  <si>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</si>
  <si>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</si>
  <si>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</si>
  <si>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</si>
  <si>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</si>
  <si>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</si>
  <si>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</si>
  <si>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</si>
  <si>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</si>
  <si>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</si>
  <si>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</si>
  <si>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</si>
  <si>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</si>
  <si>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</si>
  <si>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</si>
  <si>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</si>
  <si>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</si>
  <si>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</si>
  <si>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</si>
  <si>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</si>
  <si>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</si>
  <si>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</si>
  <si>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</si>
  <si>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</si>
  <si>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</si>
  <si>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</si>
  <si>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</si>
  <si>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</si>
  <si>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</si>
  <si>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</si>
  <si>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</si>
  <si>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</si>
  <si>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</si>
  <si>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</si>
  <si>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</si>
  <si>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</si>
  <si>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</si>
  <si>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</si>
  <si>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</si>
  <si>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</si>
  <si>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</si>
  <si>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</si>
  <si>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</si>
  <si>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</si>
  <si>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</si>
  <si>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</si>
  <si>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</si>
  <si>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</si>
  <si>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</si>
  <si>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</si>
  <si>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</si>
  <si>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</si>
  <si>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</si>
  <si>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</si>
  <si>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</si>
  <si>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</si>
  <si>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</si>
  <si>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</si>
  <si>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</si>
  <si>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</si>
  <si>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</si>
  <si>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</si>
  <si>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</si>
  <si>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</si>
  <si>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</si>
  <si>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</si>
  <si>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</si>
  <si>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</si>
  <si>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</si>
  <si>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</si>
  <si>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</si>
  <si>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</si>
  <si>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</si>
  <si>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Not-gruppen</t>
    </r>
  </si>
  <si>
    <t>LANDET KVANTUM UKE 39</t>
  </si>
  <si>
    <t>LANDET KVANTUM T.O.M UKE 39</t>
  </si>
  <si>
    <t>LANDET KVANTUM T.O.M. UKE 39 2018</t>
  </si>
  <si>
    <r>
      <t xml:space="preserve">3 </t>
    </r>
    <r>
      <rPr>
        <sz val="9"/>
        <color theme="1"/>
        <rFont val="Calibri"/>
        <family val="2"/>
      </rPr>
      <t>Registrert rekreasjonsfiske utgjør 1 973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</si>
  <si>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61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</si>
  <si>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514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</si>
</sst>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A118" zoomScaleNormal="115" workbookViewId="0">
      <selection activeCell="G135" sqref="G135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50" t="s">
        <v>87</v>
      </c>
      <c r="C2" s="451"/>
      <c r="D2" s="451"/>
      <c r="E2" s="451"/>
      <c r="F2" s="451"/>
      <c r="G2" s="451"/>
      <c r="H2" s="451"/>
      <c r="I2" s="451"/>
      <c r="J2" s="451"/>
      <c r="K2" s="45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1"/>
      <c r="C7" s="442"/>
      <c r="D7" s="442"/>
      <c r="E7" s="442"/>
      <c r="F7" s="442"/>
      <c r="G7" s="442"/>
      <c r="H7" s="442"/>
      <c r="I7" s="442"/>
      <c r="J7" s="442"/>
      <c r="K7" s="44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2" t="s">
        <v>2</v>
      </c>
      <c r="D9" s="433"/>
      <c r="E9" s="432" t="s">
        <v>20</v>
      </c>
      <c r="F9" s="433"/>
      <c r="G9" s="432" t="s">
        <v>21</v>
      </c>
      <c r="H9" s="43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95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115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116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4" t="s">
        <v>8</v>
      </c>
      <c r="C17" s="435"/>
      <c r="D17" s="435"/>
      <c r="E17" s="435"/>
      <c r="F17" s="435"/>
      <c r="G17" s="435"/>
      <c r="H17" s="435"/>
      <c r="I17" s="435"/>
      <c r="J17" s="435"/>
      <c r="K17" s="436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109</v>
      </c>
      <c r="F19" s="326" t="s">
        <v>126</v>
      </c>
      <c r="G19" s="326" t="s">
        <v>127</v>
      </c>
      <c r="H19" s="326" t="s">
        <v>69</v>
      </c>
      <c r="I19" s="326" t="s">
        <v>62</v>
      </c>
      <c r="J19" s="327" t="s">
        <v>128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400.45875000000001</v>
      </c>
      <c r="G20" s="328">
        <f>G21+G22</f>
        <v>62798.916140000001</v>
      </c>
      <c r="H20" s="328"/>
      <c r="I20" s="328">
        <f>I22+I21</f>
        <v>35480.083859999999</v>
      </c>
      <c r="J20" s="329">
        <f>J22+J21</f>
        <v>71995.729340000005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399.95474999999999</v>
      </c>
      <c r="G21" s="330">
        <v>62281.208760000001</v>
      </c>
      <c r="H21" s="330"/>
      <c r="I21" s="330">
        <f>E21-G21</f>
        <v>35187.791239999999</v>
      </c>
      <c r="J21" s="331">
        <v>71369.592130000005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0.504</v>
      </c>
      <c r="G22" s="332">
        <v>517.70737999999994</v>
      </c>
      <c r="H22" s="332"/>
      <c r="I22" s="330">
        <f>E22-G22</f>
        <v>292.29262000000006</v>
      </c>
      <c r="J22" s="331">
        <v>626.13720999999998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479.31466</v>
      </c>
      <c r="G23" s="328">
        <f>G24+G30+G31</f>
        <v>191865.30319800001</v>
      </c>
      <c r="H23" s="328"/>
      <c r="I23" s="328">
        <f>I24+I30+I31</f>
        <v>12382.696802000004</v>
      </c>
      <c r="J23" s="329">
        <f>J24+J30+J31</f>
        <v>216836.25078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426.42381</v>
      </c>
      <c r="G24" s="334">
        <f>G25+G26+G27+G28</f>
        <v>157166.71752800001</v>
      </c>
      <c r="H24" s="334"/>
      <c r="I24" s="334">
        <f>I25+I26+I27+I28+I29</f>
        <v>2288.2824720000026</v>
      </c>
      <c r="J24" s="335">
        <f>J25+J26+J27+J28</f>
        <v>172163.56479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62.663229999999999</v>
      </c>
      <c r="G25" s="336">
        <v>42776.31482</v>
      </c>
      <c r="H25" s="336">
        <v>1325</v>
      </c>
      <c r="I25" s="336">
        <f>E25-G25+H25</f>
        <v>-520.3148199999996</v>
      </c>
      <c r="J25" s="337">
        <v>51174.23618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180.18379999999999</v>
      </c>
      <c r="G26" s="336">
        <v>42589.153559999999</v>
      </c>
      <c r="H26" s="336">
        <v>2399</v>
      </c>
      <c r="I26" s="336">
        <f>E26-G26+H26</f>
        <v>-776.15355999999883</v>
      </c>
      <c r="J26" s="337">
        <v>47938.174189999998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154.46335999999999</v>
      </c>
      <c r="G27" s="336">
        <v>42096.014161999999</v>
      </c>
      <c r="H27" s="336">
        <v>3305</v>
      </c>
      <c r="I27" s="336">
        <f>E27-G27+H27</f>
        <v>1482.9858380000005</v>
      </c>
      <c r="J27" s="337">
        <v>42736.217550000001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29.113420000000001</v>
      </c>
      <c r="G28" s="336">
        <v>29705.234985999999</v>
      </c>
      <c r="H28" s="336">
        <v>1679</v>
      </c>
      <c r="I28" s="336">
        <f>E28-G28+H28</f>
        <v>-2304.2349859999995</v>
      </c>
      <c r="J28" s="337">
        <v>30314.936870000001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G29-8349</f>
        <v>359</v>
      </c>
      <c r="G29" s="336">
        <f>H25+H26+H27+H28</f>
        <v>8708</v>
      </c>
      <c r="H29" s="336"/>
      <c r="I29" s="336">
        <f>E29-G29</f>
        <v>4406</v>
      </c>
      <c r="J29" s="337">
        <v>8611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3.1924000000000001</v>
      </c>
      <c r="G30" s="334">
        <v>15755.809149999999</v>
      </c>
      <c r="H30" s="336"/>
      <c r="I30" s="398">
        <f>E30-G30</f>
        <v>9585.1908500000009</v>
      </c>
      <c r="J30" s="335">
        <v>18468.08741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49.698450000000001</v>
      </c>
      <c r="G31" s="334">
        <f>G32</f>
        <v>18942.776519999999</v>
      </c>
      <c r="H31" s="336"/>
      <c r="I31" s="334">
        <f>I32+I33</f>
        <v>509.22348000000056</v>
      </c>
      <c r="J31" s="335">
        <f>J32</f>
        <v>26204.598580000002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49.69845-F36</f>
        <v>49.698450000000001</v>
      </c>
      <c r="G32" s="336">
        <f>22330.77652-G36</f>
        <v>18942.776519999999</v>
      </c>
      <c r="H32" s="336">
        <v>957</v>
      </c>
      <c r="I32" s="336">
        <f>E32-G32+H32</f>
        <v>-373.77651999999944</v>
      </c>
      <c r="J32" s="337">
        <f>32305.59858-J36</f>
        <v>26204.598580000002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G33-917</f>
        <v>40</v>
      </c>
      <c r="G33" s="339">
        <f>H32</f>
        <v>957</v>
      </c>
      <c r="H33" s="339"/>
      <c r="I33" s="339">
        <f t="shared" ref="I33:I37" si="0">E33-G33</f>
        <v>883</v>
      </c>
      <c r="J33" s="340">
        <v>616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0</v>
      </c>
      <c r="G34" s="341">
        <v>2844.4204319999999</v>
      </c>
      <c r="H34" s="341"/>
      <c r="I34" s="370">
        <f t="shared" si="0"/>
        <v>155.57956800000011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/>
      <c r="G35" s="341">
        <v>465.11658</v>
      </c>
      <c r="H35" s="320"/>
      <c r="I35" s="370">
        <f t="shared" si="0"/>
        <v>327.88342</v>
      </c>
      <c r="J35" s="390">
        <v>790.15647999999999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G36-3388</f>
        <v>0</v>
      </c>
      <c r="G36" s="320">
        <v>3388</v>
      </c>
      <c r="H36" s="369"/>
      <c r="I36" s="423">
        <f t="shared" si="0"/>
        <v>-388</v>
      </c>
      <c r="J36" s="320">
        <v>6101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4.5417399999999999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121</v>
      </c>
      <c r="D38" s="319"/>
      <c r="E38" s="319"/>
      <c r="F38" s="320"/>
      <c r="G38" s="320"/>
      <c r="H38" s="320"/>
      <c r="I38" s="370"/>
      <c r="J38" s="390">
        <v>1183.55295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>
        <v>1</v>
      </c>
      <c r="G39" s="320">
        <v>-15</v>
      </c>
      <c r="H39" s="320"/>
      <c r="I39" s="370">
        <f>E39-G39</f>
        <v>15</v>
      </c>
      <c r="J39" s="390">
        <v>317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885.31515000000002</v>
      </c>
      <c r="G40" s="197">
        <f>G20+G23+G34+G35+G36+G37+G39</f>
        <v>268346.75635000004</v>
      </c>
      <c r="H40" s="197">
        <f>H25+H26+H27+H28+H32</f>
        <v>9665</v>
      </c>
      <c r="I40" s="302">
        <f>I20+I23+I34+I35+I36+I37+I39</f>
        <v>47973.243650000004</v>
      </c>
      <c r="J40" s="198">
        <f>J20+J23+J34+J35+J36+J37+J38+J39</f>
        <v>308164.74180000002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96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97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129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110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1" t="s">
        <v>1</v>
      </c>
      <c r="C47" s="442"/>
      <c r="D47" s="442"/>
      <c r="E47" s="442"/>
      <c r="F47" s="442"/>
      <c r="G47" s="442"/>
      <c r="H47" s="442"/>
      <c r="I47" s="442"/>
      <c r="J47" s="442"/>
      <c r="K47" s="44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4" t="s">
        <v>2</v>
      </c>
      <c r="D49" s="425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4" t="s">
        <v>8</v>
      </c>
      <c r="C55" s="435"/>
      <c r="D55" s="435"/>
      <c r="E55" s="435"/>
      <c r="F55" s="435"/>
      <c r="G55" s="435"/>
      <c r="H55" s="435"/>
      <c r="I55" s="435"/>
      <c r="J55" s="435"/>
      <c r="K55" s="436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39</v>
      </c>
      <c r="F56" s="194" t="str">
        <f>G19</f>
        <v>LANDET KVANTUM T.O.M UKE 39</v>
      </c>
      <c r="G56" s="194" t="str">
        <f>I19</f>
        <v>RESTKVOTER</v>
      </c>
      <c r="H56" s="195" t="str">
        <f>J19</f>
        <v>LANDET KVANTUM T.O.M. UKE 39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7">
        <v>5376</v>
      </c>
      <c r="E57" s="382">
        <v>7.6179899999999998</v>
      </c>
      <c r="F57" s="347">
        <v>1339.4216799999999</v>
      </c>
      <c r="G57" s="439">
        <f>D57-F57-F58</f>
        <v>2454.1307400000001</v>
      </c>
      <c r="H57" s="380">
        <v>1436.3332600000001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8"/>
      <c r="E58" s="373"/>
      <c r="F58" s="387">
        <v>1582.44758</v>
      </c>
      <c r="G58" s="440"/>
      <c r="H58" s="349">
        <v>1425.7112099999999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>
        <v>0.84260000000000002</v>
      </c>
      <c r="F59" s="389">
        <v>79.929910000000007</v>
      </c>
      <c r="G59" s="393">
        <f>D59-F59</f>
        <v>120.07008999999999</v>
      </c>
      <c r="H59" s="301">
        <v>74.574560000000005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3.8727499999999999</v>
      </c>
      <c r="F60" s="347">
        <f>F61+F62+F63</f>
        <v>8195.7537200000006</v>
      </c>
      <c r="G60" s="387">
        <f>D60-F60</f>
        <v>-132.75372000000061</v>
      </c>
      <c r="H60" s="350">
        <f>H61+H62+H63</f>
        <v>7647.9487599999993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0.11505</v>
      </c>
      <c r="F61" s="359">
        <v>3513.8758600000001</v>
      </c>
      <c r="G61" s="359"/>
      <c r="H61" s="360">
        <v>3369.92805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2.8085</v>
      </c>
      <c r="F62" s="359">
        <v>3116.0847199999998</v>
      </c>
      <c r="G62" s="359"/>
      <c r="H62" s="360">
        <v>2893.5722799999999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0.94920000000000004</v>
      </c>
      <c r="F63" s="376">
        <v>1565.79314</v>
      </c>
      <c r="G63" s="376"/>
      <c r="H63" s="381">
        <v>1384.4484299999999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54.438180000000003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45.9</v>
      </c>
      <c r="G65" s="388"/>
      <c r="H65" s="297">
        <v>3.5999999999999999E-3</v>
      </c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12.33334</v>
      </c>
      <c r="F66" s="200">
        <f>F57+F58+F59+F60+F64+F65</f>
        <v>11243.517240000001</v>
      </c>
      <c r="G66" s="200">
        <f>D66-F66</f>
        <v>2511.482759999999</v>
      </c>
      <c r="H66" s="208">
        <f>H57+H58+H59+H60+H64+H65</f>
        <v>10639.009569999998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9" t="s">
        <v>98</v>
      </c>
      <c r="D67" s="449"/>
      <c r="E67" s="449"/>
      <c r="F67" s="449"/>
      <c r="G67" s="449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1" t="s">
        <v>1</v>
      </c>
      <c r="C72" s="442"/>
      <c r="D72" s="442"/>
      <c r="E72" s="442"/>
      <c r="F72" s="442"/>
      <c r="G72" s="442"/>
      <c r="H72" s="442"/>
      <c r="I72" s="442"/>
      <c r="J72" s="442"/>
      <c r="K72" s="44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2" t="s">
        <v>2</v>
      </c>
      <c r="D74" s="433"/>
      <c r="E74" s="432" t="s">
        <v>20</v>
      </c>
      <c r="F74" s="444"/>
      <c r="G74" s="432" t="s">
        <v>21</v>
      </c>
      <c r="H74" s="433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115</v>
      </c>
      <c r="D77" s="169">
        <v>10840</v>
      </c>
      <c r="E77" s="165" t="s">
        <v>95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117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8"/>
      <c r="D80" s="448"/>
      <c r="E80" s="448"/>
      <c r="F80" s="448"/>
      <c r="G80" s="448"/>
      <c r="H80" s="448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8"/>
      <c r="D81" s="448"/>
      <c r="E81" s="448"/>
      <c r="F81" s="448"/>
      <c r="G81" s="448"/>
      <c r="H81" s="448"/>
      <c r="I81" s="256"/>
      <c r="J81" s="256"/>
      <c r="K81" s="253"/>
      <c r="L81" s="256"/>
      <c r="M81" s="118"/>
    </row>
    <row r="82" spans="1:13" ht="14.1" customHeight="1" x14ac:dyDescent="0.25">
      <c r="B82" s="445" t="s">
        <v>8</v>
      </c>
      <c r="C82" s="446"/>
      <c r="D82" s="446"/>
      <c r="E82" s="446"/>
      <c r="F82" s="446"/>
      <c r="G82" s="446"/>
      <c r="H82" s="446"/>
      <c r="I82" s="446"/>
      <c r="J82" s="446"/>
      <c r="K82" s="447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111</v>
      </c>
      <c r="F84" s="194" t="str">
        <f>F19</f>
        <v>LANDET KVANTUM UKE 39</v>
      </c>
      <c r="G84" s="194" t="str">
        <f>G19</f>
        <v>LANDET KVANTUM T.O.M UKE 39</v>
      </c>
      <c r="H84" s="194" t="str">
        <f>I19</f>
        <v>RESTKVOTER</v>
      </c>
      <c r="I84" s="195" t="str">
        <f>J19</f>
        <v>LANDET KVANTUM T.O.M. UKE 39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225.23088000000001</v>
      </c>
      <c r="G85" s="328">
        <f>G86+G87</f>
        <v>31183.626429999997</v>
      </c>
      <c r="H85" s="328">
        <f>H86+H87</f>
        <v>3998.3735700000016</v>
      </c>
      <c r="I85" s="329">
        <f>I86+I87</f>
        <v>31545.813589999998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225.23088000000001</v>
      </c>
      <c r="G86" s="330">
        <v>30814.104899999998</v>
      </c>
      <c r="H86" s="330">
        <f>E86-G86</f>
        <v>3542.8951000000015</v>
      </c>
      <c r="I86" s="331">
        <v>30999.577689999998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369.52152999999998</v>
      </c>
      <c r="H87" s="332">
        <f>E87-G87</f>
        <v>455.47847000000002</v>
      </c>
      <c r="I87" s="333">
        <v>546.23590000000002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393.29588000000001</v>
      </c>
      <c r="G88" s="328">
        <f t="shared" si="2"/>
        <v>42221.686170000001</v>
      </c>
      <c r="H88" s="328">
        <f>H89+H94+H95</f>
        <v>18195.313830000003</v>
      </c>
      <c r="I88" s="329">
        <f t="shared" si="2"/>
        <v>38612.232390000005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332.74153999999999</v>
      </c>
      <c r="G89" s="334">
        <f t="shared" si="4"/>
        <v>33393.542650000003</v>
      </c>
      <c r="H89" s="334">
        <f>H90+H91+H92+H93</f>
        <v>14979.457350000001</v>
      </c>
      <c r="I89" s="335">
        <f t="shared" si="4"/>
        <v>29030.341520000002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133.07393999999999</v>
      </c>
      <c r="G90" s="336">
        <v>5101.1529399999999</v>
      </c>
      <c r="H90" s="336">
        <f t="shared" ref="H90:H98" si="5">E90-G90</f>
        <v>8621.8470600000001</v>
      </c>
      <c r="I90" s="337">
        <v>6028.8239700000004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113.04956</v>
      </c>
      <c r="G91" s="336">
        <v>9400.6332700000003</v>
      </c>
      <c r="H91" s="336">
        <f t="shared" si="5"/>
        <v>3951.3667299999997</v>
      </c>
      <c r="I91" s="337">
        <v>8654.4729700000007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65.889420000000001</v>
      </c>
      <c r="G92" s="336">
        <v>10554.54781</v>
      </c>
      <c r="H92" s="336">
        <f t="shared" si="5"/>
        <v>3163.45219</v>
      </c>
      <c r="I92" s="337">
        <v>8121.0630899999996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20.728619999999999</v>
      </c>
      <c r="G93" s="336">
        <v>8337.2086299999992</v>
      </c>
      <c r="H93" s="336">
        <f t="shared" si="5"/>
        <v>-757.20862999999918</v>
      </c>
      <c r="I93" s="337">
        <v>6225.9814900000001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4.3400000000000001E-2</v>
      </c>
      <c r="G94" s="334">
        <v>7422.8609200000001</v>
      </c>
      <c r="H94" s="334">
        <f t="shared" si="5"/>
        <v>2668.1390799999999</v>
      </c>
      <c r="I94" s="335">
        <v>8055.1156700000001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60.510939999999998</v>
      </c>
      <c r="G95" s="345">
        <v>1405.2826</v>
      </c>
      <c r="H95" s="345">
        <f t="shared" si="5"/>
        <v>547.7174</v>
      </c>
      <c r="I95" s="346">
        <v>1526.7752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17.92306</v>
      </c>
      <c r="H96" s="341">
        <f t="shared" si="5"/>
        <v>295.07693999999998</v>
      </c>
      <c r="I96" s="342">
        <v>12.82804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0.47123999999999999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/>
      <c r="G98" s="320">
        <v>41</v>
      </c>
      <c r="H98" s="320">
        <f t="shared" si="5"/>
        <v>-41</v>
      </c>
      <c r="I98" s="323">
        <v>114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618.99799999999993</v>
      </c>
      <c r="G99" s="391">
        <f t="shared" si="6"/>
        <v>73764.235660000006</v>
      </c>
      <c r="H99" s="222">
        <f>H85+H88+H96+H97+H98</f>
        <v>22447.764340000002</v>
      </c>
      <c r="I99" s="198">
        <f>I85+I88+I96+I97+I98</f>
        <v>70584.874019999988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99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130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112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1" t="s">
        <v>1</v>
      </c>
      <c r="C105" s="442"/>
      <c r="D105" s="442"/>
      <c r="E105" s="442"/>
      <c r="F105" s="442"/>
      <c r="G105" s="442"/>
      <c r="H105" s="442"/>
      <c r="I105" s="442"/>
      <c r="J105" s="442"/>
      <c r="K105" s="443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32" t="s">
        <v>2</v>
      </c>
      <c r="D107" s="433"/>
      <c r="E107" s="432" t="s">
        <v>20</v>
      </c>
      <c r="F107" s="433"/>
      <c r="G107" s="432" t="s">
        <v>21</v>
      </c>
      <c r="H107" s="433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100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34" t="s">
        <v>8</v>
      </c>
      <c r="C115" s="435"/>
      <c r="D115" s="435"/>
      <c r="E115" s="435"/>
      <c r="F115" s="435"/>
      <c r="G115" s="435"/>
      <c r="H115" s="435"/>
      <c r="I115" s="435"/>
      <c r="J115" s="435"/>
      <c r="K115" s="436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113</v>
      </c>
      <c r="F117" s="187" t="str">
        <f>F19</f>
        <v>LANDET KVANTUM UKE 39</v>
      </c>
      <c r="G117" s="194" t="str">
        <f>G19</f>
        <v>LANDET KVANTUM T.O.M UKE 39</v>
      </c>
      <c r="H117" s="194" t="str">
        <f>I19</f>
        <v>RESTKVOTER</v>
      </c>
      <c r="I117" s="195" t="str">
        <f>J19</f>
        <v>LANDET KVANTUM T.O.M. UKE 39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589.50296000000003</v>
      </c>
      <c r="G118" s="232">
        <f t="shared" si="7"/>
        <v>40923.250079999998</v>
      </c>
      <c r="H118" s="347">
        <f t="shared" si="7"/>
        <v>4584.7499199999993</v>
      </c>
      <c r="I118" s="350">
        <f t="shared" si="7"/>
        <v>52058.575270000001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488.11615999999998</v>
      </c>
      <c r="G119" s="244">
        <v>34621.00445</v>
      </c>
      <c r="H119" s="351">
        <f>E119-G119</f>
        <v>1112.9955499999996</v>
      </c>
      <c r="I119" s="352">
        <v>44338.513760000002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>
        <v>101.38679999999999</v>
      </c>
      <c r="G120" s="244">
        <v>6302.2456300000003</v>
      </c>
      <c r="H120" s="351">
        <f>E120-G120</f>
        <v>2971.7543699999997</v>
      </c>
      <c r="I120" s="352">
        <v>7720.0615100000005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123</v>
      </c>
      <c r="D122" s="295">
        <v>32529</v>
      </c>
      <c r="E122" s="295">
        <v>31820</v>
      </c>
      <c r="F122" s="295"/>
      <c r="G122" s="295">
        <f>27828.18462+4731.08039</f>
        <v>32559.265009999999</v>
      </c>
      <c r="H122" s="298">
        <f>E122-G122</f>
        <v>-739.26500999999917</v>
      </c>
      <c r="I122" s="300">
        <v>33414.017870000003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1179.3212800000001</v>
      </c>
      <c r="G123" s="226">
        <f>G132+G129+G124</f>
        <v>45234.747410000004</v>
      </c>
      <c r="H123" s="355">
        <f>H124+H129+H132</f>
        <v>6923.2525900000001</v>
      </c>
      <c r="I123" s="356">
        <f>I124+I129+I132</f>
        <v>46353.508979999991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124</v>
      </c>
      <c r="D124" s="377">
        <f>D125+D126+D127+D128</f>
        <v>38587</v>
      </c>
      <c r="E124" s="377">
        <f>E125+E126+E127+E128</f>
        <v>39056</v>
      </c>
      <c r="F124" s="377">
        <f>F125+F126+F127+F128</f>
        <v>815.52748999999994</v>
      </c>
      <c r="G124" s="377">
        <f>G125+G126+G128+G127</f>
        <v>32776.954570000002</v>
      </c>
      <c r="H124" s="357">
        <f>H125+H126+H127+H128</f>
        <v>6279.0454300000001</v>
      </c>
      <c r="I124" s="358">
        <f>I125+I126+I127+I128</f>
        <v>37304.765639999998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321.23253</v>
      </c>
      <c r="G125" s="240">
        <v>6897.4298500000004</v>
      </c>
      <c r="H125" s="359">
        <f t="shared" ref="H125:H137" si="8">E125-G125</f>
        <v>5597.5701499999996</v>
      </c>
      <c r="I125" s="360">
        <v>5800.1700600000004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174.62181000000001</v>
      </c>
      <c r="G126" s="240">
        <f>9534.85667-792.40069</f>
        <v>8742.4559799999988</v>
      </c>
      <c r="H126" s="359">
        <f t="shared" si="8"/>
        <v>2488.5440200000012</v>
      </c>
      <c r="I126" s="360">
        <v>9096.0528400000003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215.22575000000001</v>
      </c>
      <c r="G127" s="240">
        <f>11530.44875-1518.0366</f>
        <v>10012.41215</v>
      </c>
      <c r="H127" s="359">
        <f t="shared" si="8"/>
        <v>-1324.4121500000001</v>
      </c>
      <c r="I127" s="360">
        <v>11064.937190000001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104.4474</v>
      </c>
      <c r="G128" s="240">
        <f>9545.29969-2420.6431</f>
        <v>7124.6565900000005</v>
      </c>
      <c r="H128" s="359">
        <f t="shared" si="8"/>
        <v>-482.65659000000051</v>
      </c>
      <c r="I128" s="360">
        <v>11343.60555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28.437750000000001</v>
      </c>
      <c r="G129" s="233">
        <v>6504.03359</v>
      </c>
      <c r="H129" s="361">
        <f t="shared" si="8"/>
        <v>-299.03359</v>
      </c>
      <c r="I129" s="362">
        <v>4484.0496800000001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>
        <v>9.9441000000000006</v>
      </c>
      <c r="G130" s="240">
        <v>6272.8290800000004</v>
      </c>
      <c r="H130" s="359">
        <f t="shared" si="8"/>
        <v>-567.82908000000043</v>
      </c>
      <c r="I130" s="360">
        <v>4393.1964600000001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18.493650000000002</v>
      </c>
      <c r="G131" s="240">
        <f>G129-G130</f>
        <v>231.20450999999957</v>
      </c>
      <c r="H131" s="359">
        <f t="shared" si="8"/>
        <v>268.79549000000043</v>
      </c>
      <c r="I131" s="360">
        <f>I129-I130</f>
        <v>90.853219999999965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335.35604000000001</v>
      </c>
      <c r="G132" s="257">
        <v>5953.7592500000001</v>
      </c>
      <c r="H132" s="363">
        <f t="shared" si="8"/>
        <v>943.24074999999993</v>
      </c>
      <c r="I132" s="364">
        <v>4564.6936599999999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12.890499999999999</v>
      </c>
      <c r="H133" s="378">
        <f t="shared" si="8"/>
        <v>116.1095</v>
      </c>
      <c r="I133" s="379">
        <v>12.872400000000001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10.849679999999999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264.036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>
        <v>47</v>
      </c>
      <c r="G136" s="225">
        <v>450</v>
      </c>
      <c r="H136" s="234">
        <f t="shared" si="8"/>
        <v>-450</v>
      </c>
      <c r="I136" s="297">
        <v>251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1826.6739200000002</v>
      </c>
      <c r="G137" s="186">
        <f>G118+G122+G123+G133+G134+G135+G136</f>
        <v>121420.618</v>
      </c>
      <c r="H137" s="200">
        <f t="shared" si="8"/>
        <v>10444.381999999998</v>
      </c>
      <c r="I137" s="198">
        <f>I118+I121+I122+I123+I133+I134+I135+I136</f>
        <v>134354.01051999998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101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102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131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s="3" customFormat="1" ht="14.25" customHeight="1" x14ac:dyDescent="0.25">
      <c r="B141" s="117"/>
      <c r="C141" s="202" t="s">
        <v>122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125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">
      <c r="B148" s="119"/>
      <c r="C148" s="424" t="s">
        <v>2</v>
      </c>
      <c r="D148" s="425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9" t="s">
        <v>55</v>
      </c>
      <c r="D149" s="270">
        <v>34705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2" t="s">
        <v>67</v>
      </c>
      <c r="D150" s="273">
        <v>12676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4" t="s">
        <v>68</v>
      </c>
      <c r="D151" s="273">
        <v>6376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5" t="s">
        <v>31</v>
      </c>
      <c r="D152" s="276">
        <f>D149+D150+D151</f>
        <v>53757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7" t="s">
        <v>103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7" t="s">
        <v>104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105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39</v>
      </c>
      <c r="F157" s="69" t="str">
        <f>G19</f>
        <v>LANDET KVANTUM T.O.M UKE 39</v>
      </c>
      <c r="G157" s="69" t="str">
        <f>I19</f>
        <v>RESTKVOTER</v>
      </c>
      <c r="H157" s="92" t="str">
        <f>J19</f>
        <v>LANDET KVANTUM T.O.M. UKE 39 2018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34571</v>
      </c>
      <c r="E158" s="183">
        <v>3.27</v>
      </c>
      <c r="F158" s="183">
        <v>19489.89572</v>
      </c>
      <c r="G158" s="183">
        <f>D158-F158</f>
        <v>15081.10428</v>
      </c>
      <c r="H158" s="220">
        <v>17064.772519999999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/>
      <c r="F159" s="183">
        <v>29.104669999999999</v>
      </c>
      <c r="G159" s="183">
        <f>D159-F159</f>
        <v>70.895330000000001</v>
      </c>
      <c r="H159" s="220">
        <v>3.8416299999999999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>
        <v>0.02</v>
      </c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34705</v>
      </c>
      <c r="E161" s="185">
        <f>SUM(E158:E160)</f>
        <v>3.27</v>
      </c>
      <c r="F161" s="185">
        <f>SUM(F158:F160)</f>
        <v>19519.000390000001</v>
      </c>
      <c r="G161" s="185">
        <f>D161-F161</f>
        <v>15185.999609999999</v>
      </c>
      <c r="H161" s="207">
        <f>SUM(H158:H160)</f>
        <v>17068.634149999998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9" t="s">
        <v>1</v>
      </c>
      <c r="C164" s="430"/>
      <c r="D164" s="430"/>
      <c r="E164" s="430"/>
      <c r="F164" s="430"/>
      <c r="G164" s="430"/>
      <c r="H164" s="430"/>
      <c r="I164" s="430"/>
      <c r="J164" s="430"/>
      <c r="K164" s="431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24" t="s">
        <v>2</v>
      </c>
      <c r="D166" s="425"/>
      <c r="E166" s="424" t="s">
        <v>53</v>
      </c>
      <c r="F166" s="425"/>
      <c r="G166" s="424" t="s">
        <v>54</v>
      </c>
      <c r="H166" s="425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9" t="s">
        <v>55</v>
      </c>
      <c r="D167" s="279">
        <v>47999</v>
      </c>
      <c r="E167" s="280" t="s">
        <v>5</v>
      </c>
      <c r="F167" s="281">
        <v>34489</v>
      </c>
      <c r="G167" s="272" t="s">
        <v>12</v>
      </c>
      <c r="H167" s="101">
        <v>21527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 t="s">
        <v>44</v>
      </c>
      <c r="D168" s="282">
        <v>44935</v>
      </c>
      <c r="E168" s="283" t="s">
        <v>45</v>
      </c>
      <c r="F168" s="284">
        <v>8000</v>
      </c>
      <c r="G168" s="272" t="s">
        <v>11</v>
      </c>
      <c r="H168" s="101">
        <v>5603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5666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2"/>
      <c r="D170" s="282"/>
      <c r="E170" s="283"/>
      <c r="F170" s="284"/>
      <c r="G170" s="272" t="s">
        <v>47</v>
      </c>
      <c r="H170" s="101">
        <v>1693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5">
        <v>93614</v>
      </c>
      <c r="E171" s="286" t="s">
        <v>57</v>
      </c>
      <c r="F171" s="285">
        <f>F167+F168+F169</f>
        <v>47989</v>
      </c>
      <c r="G171" s="52" t="s">
        <v>5</v>
      </c>
      <c r="H171" s="102">
        <f>SUM(H167:H170)</f>
        <v>34489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4" t="s">
        <v>94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7" t="s">
        <v>108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26" t="s">
        <v>8</v>
      </c>
      <c r="C175" s="427"/>
      <c r="D175" s="427"/>
      <c r="E175" s="427"/>
      <c r="F175" s="427"/>
      <c r="G175" s="427"/>
      <c r="H175" s="427"/>
      <c r="I175" s="427"/>
      <c r="J175" s="427"/>
      <c r="K175" s="428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8" t="s">
        <v>70</v>
      </c>
      <c r="E177" s="178" t="s">
        <v>114</v>
      </c>
      <c r="F177" s="223" t="str">
        <f>F19</f>
        <v>LANDET KVANTUM UKE 39</v>
      </c>
      <c r="G177" s="69" t="str">
        <f>G19</f>
        <v>LANDET KVANTUM T.O.M UKE 39</v>
      </c>
      <c r="H177" s="69" t="str">
        <f>I19</f>
        <v>RESTKVOTER</v>
      </c>
      <c r="I177" s="92" t="str">
        <f>J19</f>
        <v>LANDET KVANTUM T.O.M. UKE 39 2018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7">
        <f t="shared" ref="D178" si="9">D179+D180+D181+D182</f>
        <v>34489</v>
      </c>
      <c r="E178" s="227">
        <f>E179+E180+E181+E182</f>
        <v>39828</v>
      </c>
      <c r="F178" s="227">
        <f>F179+F180+F181+F182</f>
        <v>565.77975000000004</v>
      </c>
      <c r="G178" s="227">
        <f t="shared" ref="G178:H178" si="10">G179+G180+G181+G182</f>
        <v>38046.742170000005</v>
      </c>
      <c r="H178" s="305">
        <f t="shared" si="10"/>
        <v>1781.25783</v>
      </c>
      <c r="I178" s="310">
        <f>I179+I180+I181+I182</f>
        <v>27702.851150000002</v>
      </c>
      <c r="J178" s="80"/>
      <c r="K178" s="57"/>
      <c r="L178" s="192"/>
      <c r="M178" s="192"/>
    </row>
    <row r="179" spans="1:13" ht="14.1" customHeight="1" x14ac:dyDescent="0.25">
      <c r="B179" s="49"/>
      <c r="C179" s="294" t="s">
        <v>74</v>
      </c>
      <c r="D179" s="288">
        <v>21527</v>
      </c>
      <c r="E179" s="288">
        <v>25497</v>
      </c>
      <c r="F179" s="288">
        <v>403.74113</v>
      </c>
      <c r="G179" s="288">
        <v>28955.83885</v>
      </c>
      <c r="H179" s="303">
        <f t="shared" ref="H179:H184" si="11">E179-G179</f>
        <v>-3458.8388500000001</v>
      </c>
      <c r="I179" s="308">
        <v>21643.047770000001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8">
        <v>5603</v>
      </c>
      <c r="E180" s="288">
        <v>6636</v>
      </c>
      <c r="F180" s="288"/>
      <c r="G180" s="288">
        <v>2877.6549</v>
      </c>
      <c r="H180" s="303">
        <f t="shared" si="11"/>
        <v>3758.3451</v>
      </c>
      <c r="I180" s="308">
        <v>1390.6450600000001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8">
        <v>1693</v>
      </c>
      <c r="E181" s="288">
        <v>1793</v>
      </c>
      <c r="F181" s="288">
        <v>66.511619999999994</v>
      </c>
      <c r="G181" s="288">
        <v>2748.5766699999999</v>
      </c>
      <c r="H181" s="303">
        <f t="shared" si="11"/>
        <v>-955.57666999999992</v>
      </c>
      <c r="I181" s="308">
        <v>1925.5894000000001</v>
      </c>
      <c r="J181" s="80"/>
      <c r="K181" s="57"/>
      <c r="L181" s="192"/>
      <c r="M181" s="192"/>
    </row>
    <row r="182" spans="1:13" ht="14.25" customHeight="1" thickBot="1" x14ac:dyDescent="0.3">
      <c r="B182" s="49"/>
      <c r="C182" s="410" t="s">
        <v>46</v>
      </c>
      <c r="D182" s="288">
        <v>5666</v>
      </c>
      <c r="E182" s="288">
        <v>5902</v>
      </c>
      <c r="F182" s="288">
        <v>95.527000000000001</v>
      </c>
      <c r="G182" s="288">
        <v>3464.67175</v>
      </c>
      <c r="H182" s="303">
        <f t="shared" si="11"/>
        <v>2437.32825</v>
      </c>
      <c r="I182" s="308">
        <v>2743.5689200000002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9">
        <v>5500</v>
      </c>
      <c r="E183" s="289">
        <v>5500</v>
      </c>
      <c r="F183" s="289">
        <v>0.53700000000000003</v>
      </c>
      <c r="G183" s="289">
        <v>4779.89066</v>
      </c>
      <c r="H183" s="307">
        <f t="shared" si="11"/>
        <v>720.10933999999997</v>
      </c>
      <c r="I183" s="312">
        <v>1921.7119600000001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7">
        <v>8000</v>
      </c>
      <c r="E184" s="227">
        <v>8000</v>
      </c>
      <c r="F184" s="227">
        <f>F185+F186</f>
        <v>242.49137999999999</v>
      </c>
      <c r="G184" s="227">
        <f>G185+G186</f>
        <v>2987.2536399999999</v>
      </c>
      <c r="H184" s="305">
        <f t="shared" si="11"/>
        <v>5012.7463600000001</v>
      </c>
      <c r="I184" s="310">
        <f>I185+I186</f>
        <v>3844.2272000000003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8"/>
      <c r="E185" s="288"/>
      <c r="F185" s="288"/>
      <c r="G185" s="288">
        <v>360.90604999999999</v>
      </c>
      <c r="H185" s="303"/>
      <c r="I185" s="308">
        <v>1241.8957499999999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9"/>
      <c r="E186" s="229"/>
      <c r="F186" s="229">
        <v>242.49137999999999</v>
      </c>
      <c r="G186" s="229">
        <v>2626.3475899999999</v>
      </c>
      <c r="H186" s="306"/>
      <c r="I186" s="311">
        <v>2602.3314500000001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9">
        <v>10</v>
      </c>
      <c r="E187" s="289">
        <v>10</v>
      </c>
      <c r="F187" s="289"/>
      <c r="G187" s="289">
        <v>0.36840000000000001</v>
      </c>
      <c r="H187" s="307">
        <f>E187-G187</f>
        <v>9.6316000000000006</v>
      </c>
      <c r="I187" s="312">
        <v>0.53639999999999999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8"/>
      <c r="E188" s="228"/>
      <c r="F188" s="228">
        <v>1.2862499999999999</v>
      </c>
      <c r="G188" s="228">
        <v>45.66957</v>
      </c>
      <c r="H188" s="304">
        <f>E188-G188</f>
        <v>-45.66957</v>
      </c>
      <c r="I188" s="309">
        <v>42.598649999999999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47999</v>
      </c>
      <c r="E189" s="186">
        <f>E178+E183+E184+E187</f>
        <v>53338</v>
      </c>
      <c r="F189" s="186">
        <f>F178+F183+F184+F187+F188</f>
        <v>810.09438000000011</v>
      </c>
      <c r="G189" s="186">
        <f>G178+G183+G184+G187+G188</f>
        <v>45859.924440000003</v>
      </c>
      <c r="H189" s="200">
        <f>H178+H183+H184+H187+H188</f>
        <v>7478.0755600000002</v>
      </c>
      <c r="I189" s="198">
        <f>I178+I183+I184+I187+I188</f>
        <v>33511.925360000001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6" t="s">
        <v>75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5.75" thickBot="1" x14ac:dyDescent="0.3">
      <c r="B191" s="58"/>
      <c r="C191" s="409" t="s">
        <v>118</v>
      </c>
      <c r="D191" s="67"/>
      <c r="E191" s="67"/>
      <c r="F191" s="67"/>
      <c r="G191" s="67"/>
      <c r="H191" s="59"/>
      <c r="I191" s="59"/>
      <c r="J191" s="59"/>
      <c r="K191" s="60"/>
      <c r="L191" s="80"/>
      <c r="M191" s="80"/>
    </row>
    <row r="192" spans="1:13" ht="14.1" customHeight="1" thickTop="1" x14ac:dyDescent="0.25"/>
    <row r="193" spans="1:13" s="40" customFormat="1" ht="17.100000000000001" customHeight="1" thickBot="1" x14ac:dyDescent="0.3">
      <c r="A193" s="79"/>
      <c r="B193" s="81"/>
      <c r="C193" s="93" t="s">
        <v>50</v>
      </c>
      <c r="D193" s="81"/>
      <c r="E193" s="81"/>
      <c r="F193" s="81"/>
      <c r="G193" s="81"/>
      <c r="H193" s="81"/>
      <c r="I193" s="81"/>
      <c r="J193" s="81"/>
      <c r="K193" s="79"/>
      <c r="L193" s="79"/>
      <c r="M193" s="79"/>
    </row>
    <row r="194" spans="1:13" ht="17.100000000000001" customHeight="1" thickTop="1" x14ac:dyDescent="0.25">
      <c r="B194" s="429" t="s">
        <v>1</v>
      </c>
      <c r="C194" s="430"/>
      <c r="D194" s="430"/>
      <c r="E194" s="430"/>
      <c r="F194" s="430"/>
      <c r="G194" s="430"/>
      <c r="H194" s="430"/>
      <c r="I194" s="430"/>
      <c r="J194" s="430"/>
      <c r="K194" s="431"/>
      <c r="L194" s="190"/>
      <c r="M194" s="190"/>
    </row>
    <row r="195" spans="1:13" ht="6" customHeight="1" thickBot="1" x14ac:dyDescent="0.3">
      <c r="B195" s="82"/>
      <c r="C195" s="80"/>
      <c r="D195" s="80"/>
      <c r="E195" s="80"/>
      <c r="F195" s="80"/>
      <c r="G195" s="80"/>
      <c r="H195" s="80"/>
      <c r="I195" s="80"/>
      <c r="J195" s="80"/>
      <c r="K195" s="71"/>
      <c r="L195" s="118"/>
      <c r="M195" s="118"/>
    </row>
    <row r="196" spans="1:13" s="3" customFormat="1" ht="14.1" customHeight="1" thickBot="1" x14ac:dyDescent="0.3">
      <c r="B196" s="72"/>
      <c r="C196" s="424" t="s">
        <v>2</v>
      </c>
      <c r="D196" s="425"/>
      <c r="E196"/>
      <c r="F196"/>
      <c r="G196" s="73"/>
      <c r="H196" s="73"/>
      <c r="I196" s="73"/>
      <c r="J196" s="143"/>
      <c r="K196" s="68"/>
      <c r="L196" s="4"/>
      <c r="M196" s="4"/>
    </row>
    <row r="197" spans="1:13" ht="16.5" customHeight="1" x14ac:dyDescent="0.25">
      <c r="B197" s="74"/>
      <c r="C197" s="269" t="s">
        <v>73</v>
      </c>
      <c r="D197" s="270">
        <v>4622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1:13" ht="14.1" customHeight="1" x14ac:dyDescent="0.25">
      <c r="B198" s="74"/>
      <c r="C198" s="272" t="s">
        <v>44</v>
      </c>
      <c r="D198" s="273">
        <v>24433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thickBot="1" x14ac:dyDescent="0.3">
      <c r="B199" s="74"/>
      <c r="C199" s="274" t="s">
        <v>28</v>
      </c>
      <c r="D199" s="273">
        <v>382</v>
      </c>
      <c r="E199" s="290"/>
      <c r="F199" s="239"/>
      <c r="G199" s="88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5" t="s">
        <v>31</v>
      </c>
      <c r="D200" s="276">
        <f>SUM(D197:D199)</f>
        <v>29437</v>
      </c>
      <c r="E200" s="290"/>
      <c r="F200"/>
      <c r="G200" s="88"/>
      <c r="H200" s="75"/>
      <c r="I200" s="75"/>
      <c r="J200" s="160"/>
      <c r="K200" s="71"/>
      <c r="L200" s="118"/>
      <c r="M200" s="118"/>
    </row>
    <row r="201" spans="1:13" ht="13.5" customHeight="1" x14ac:dyDescent="0.25">
      <c r="B201" s="82"/>
      <c r="C201" s="291" t="s">
        <v>106</v>
      </c>
      <c r="D201" s="283"/>
      <c r="E201" s="283"/>
      <c r="F201" s="83"/>
      <c r="G201" s="84"/>
      <c r="H201" s="80"/>
      <c r="I201" s="80"/>
      <c r="J201" s="80"/>
      <c r="K201" s="71"/>
      <c r="L201" s="118"/>
      <c r="M201" s="118"/>
    </row>
    <row r="202" spans="1:13" ht="14.25" customHeight="1" x14ac:dyDescent="0.25">
      <c r="B202" s="82"/>
      <c r="C202" s="287" t="s">
        <v>107</v>
      </c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1:13" ht="14.1" customHeight="1" thickBot="1" x14ac:dyDescent="0.3">
      <c r="B203" s="82"/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7.100000000000001" customHeight="1" x14ac:dyDescent="0.25">
      <c r="B204" s="426" t="s">
        <v>8</v>
      </c>
      <c r="C204" s="427"/>
      <c r="D204" s="427"/>
      <c r="E204" s="427"/>
      <c r="F204" s="427"/>
      <c r="G204" s="427"/>
      <c r="H204" s="427"/>
      <c r="I204" s="427"/>
      <c r="J204" s="427"/>
      <c r="K204" s="428"/>
      <c r="L204" s="190"/>
      <c r="M204" s="190"/>
    </row>
    <row r="205" spans="1:13" ht="6" customHeight="1" thickBot="1" x14ac:dyDescent="0.3">
      <c r="B205" s="85"/>
      <c r="C205" s="86"/>
      <c r="D205" s="86"/>
      <c r="E205" s="86"/>
      <c r="F205" s="86"/>
      <c r="G205" s="86"/>
      <c r="H205" s="86"/>
      <c r="I205" s="86"/>
      <c r="J205" s="86"/>
      <c r="K205" s="87"/>
      <c r="L205" s="86"/>
      <c r="M205" s="86"/>
    </row>
    <row r="206" spans="1:13" ht="62.25" customHeight="1" thickBot="1" x14ac:dyDescent="0.3">
      <c r="B206" s="82"/>
      <c r="C206" s="106" t="s">
        <v>19</v>
      </c>
      <c r="D206" s="113" t="s">
        <v>20</v>
      </c>
      <c r="E206" s="69" t="str">
        <f>F19</f>
        <v>LANDET KVANTUM UKE 39</v>
      </c>
      <c r="F206" s="69" t="str">
        <f>G19</f>
        <v>LANDET KVANTUM T.O.M UKE 39</v>
      </c>
      <c r="G206" s="69" t="str">
        <f>I19</f>
        <v>RESTKVOTER</v>
      </c>
      <c r="H206" s="92" t="str">
        <f>J19</f>
        <v>LANDET KVANTUM T.O.M. UKE 39 2018</v>
      </c>
      <c r="I206" s="80"/>
      <c r="J206" s="80"/>
      <c r="K206" s="71"/>
      <c r="L206" s="118"/>
      <c r="M206" s="118"/>
    </row>
    <row r="207" spans="1:13" s="97" customFormat="1" ht="14.1" customHeight="1" thickBot="1" x14ac:dyDescent="0.3">
      <c r="B207" s="94"/>
      <c r="C207" s="111" t="s">
        <v>51</v>
      </c>
      <c r="D207" s="183">
        <v>1100</v>
      </c>
      <c r="E207" s="183">
        <v>20.571120000000001</v>
      </c>
      <c r="F207" s="183">
        <v>930.89943000000005</v>
      </c>
      <c r="G207" s="183">
        <f>D207-F207</f>
        <v>169.10056999999995</v>
      </c>
      <c r="H207" s="220">
        <v>858.44628999999998</v>
      </c>
      <c r="I207" s="95"/>
      <c r="J207" s="162"/>
      <c r="K207" s="96"/>
      <c r="L207" s="100"/>
      <c r="M207" s="100"/>
    </row>
    <row r="208" spans="1:13" ht="14.1" customHeight="1" thickBot="1" x14ac:dyDescent="0.3">
      <c r="B208" s="82"/>
      <c r="C208" s="114" t="s">
        <v>45</v>
      </c>
      <c r="D208" s="183">
        <v>3472</v>
      </c>
      <c r="E208" s="183">
        <v>55.834290000000003</v>
      </c>
      <c r="F208" s="183">
        <v>2830.7133600000002</v>
      </c>
      <c r="G208" s="183">
        <f t="shared" ref="G208:G210" si="12">D208-F208</f>
        <v>641.28663999999981</v>
      </c>
      <c r="H208" s="220">
        <v>3809.54088</v>
      </c>
      <c r="I208" s="105"/>
      <c r="J208" s="105"/>
      <c r="K208" s="71"/>
      <c r="L208" s="118"/>
      <c r="M208" s="118"/>
    </row>
    <row r="209" spans="2:13" s="97" customFormat="1" ht="14.1" customHeight="1" thickBot="1" x14ac:dyDescent="0.3">
      <c r="B209" s="94"/>
      <c r="C209" s="109" t="s">
        <v>36</v>
      </c>
      <c r="D209" s="184">
        <v>50</v>
      </c>
      <c r="E209" s="184"/>
      <c r="F209" s="184">
        <v>2.1101399999999999</v>
      </c>
      <c r="G209" s="183">
        <f t="shared" si="12"/>
        <v>47.889859999999999</v>
      </c>
      <c r="H209" s="221">
        <v>0.52510000000000001</v>
      </c>
      <c r="I209" s="95"/>
      <c r="J209" s="162"/>
      <c r="K209" s="96"/>
      <c r="L209" s="100"/>
      <c r="M209" s="100"/>
    </row>
    <row r="210" spans="2:13" s="97" customFormat="1" ht="14.1" customHeight="1" thickBot="1" x14ac:dyDescent="0.3">
      <c r="B210" s="89"/>
      <c r="C210" s="109" t="s">
        <v>56</v>
      </c>
      <c r="D210" s="184"/>
      <c r="E210" s="184"/>
      <c r="F210" s="184">
        <v>4.2743900000000004</v>
      </c>
      <c r="G210" s="183">
        <f t="shared" si="12"/>
        <v>-4.2743900000000004</v>
      </c>
      <c r="H210" s="221">
        <v>0.95176000000000005</v>
      </c>
      <c r="I210" s="90"/>
      <c r="J210" s="90"/>
      <c r="K210" s="91"/>
      <c r="L210" s="193"/>
      <c r="M210" s="193"/>
    </row>
    <row r="211" spans="2:13" ht="16.5" thickBot="1" x14ac:dyDescent="0.3">
      <c r="B211" s="82"/>
      <c r="C211" s="112" t="s">
        <v>52</v>
      </c>
      <c r="D211" s="185">
        <f>D197</f>
        <v>4622</v>
      </c>
      <c r="E211" s="185">
        <f>SUM(E207:E210)</f>
        <v>76.405410000000003</v>
      </c>
      <c r="F211" s="185">
        <f>SUM(F207:F210)</f>
        <v>3767.9973199999999</v>
      </c>
      <c r="G211" s="185">
        <f>D211-F211</f>
        <v>854.00268000000005</v>
      </c>
      <c r="H211" s="207">
        <f>H207+H208+H209+H210</f>
        <v>4669.4640300000001</v>
      </c>
      <c r="I211" s="80"/>
      <c r="J211" s="80"/>
      <c r="K211" s="71"/>
      <c r="L211" s="118"/>
      <c r="M211" s="118"/>
    </row>
    <row r="212" spans="2:13" s="70" customFormat="1" ht="9" customHeight="1" x14ac:dyDescent="0.25">
      <c r="B212" s="82"/>
      <c r="C212" s="65"/>
      <c r="D212" s="98"/>
      <c r="E212" s="98"/>
      <c r="F212" s="98"/>
      <c r="G212" s="98"/>
      <c r="H212" s="80"/>
      <c r="I212" s="80"/>
      <c r="J212" s="80"/>
      <c r="K212" s="71"/>
      <c r="L212" s="118"/>
      <c r="M212" s="118"/>
    </row>
    <row r="213" spans="2:13" ht="14.1" customHeight="1" thickBot="1" x14ac:dyDescent="0.3">
      <c r="B213" s="76"/>
      <c r="C213" s="77"/>
      <c r="D213" s="77"/>
      <c r="E213" s="77"/>
      <c r="F213" s="77"/>
      <c r="G213" s="104"/>
      <c r="H213" s="77"/>
      <c r="I213" s="77"/>
      <c r="J213" s="154"/>
      <c r="K213" s="78"/>
      <c r="L213" s="118"/>
      <c r="M213" s="118"/>
    </row>
    <row r="214" spans="2:13" ht="14.1" customHeight="1" thickTop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s="79" customFormat="1" ht="17.100000000000001" customHeight="1" thickBot="1" x14ac:dyDescent="0.3">
      <c r="B221" s="81"/>
      <c r="C221" s="93" t="s">
        <v>88</v>
      </c>
      <c r="D221" s="81"/>
      <c r="E221" s="81"/>
      <c r="F221" s="81"/>
      <c r="G221" s="81"/>
      <c r="H221" s="81"/>
      <c r="I221" s="81"/>
      <c r="J221" s="81"/>
    </row>
    <row r="222" spans="2:13" ht="17.100000000000001" customHeight="1" thickTop="1" x14ac:dyDescent="0.25">
      <c r="B222" s="429" t="s">
        <v>1</v>
      </c>
      <c r="C222" s="430"/>
      <c r="D222" s="430"/>
      <c r="E222" s="430"/>
      <c r="F222" s="430"/>
      <c r="G222" s="430"/>
      <c r="H222" s="430"/>
      <c r="I222" s="430"/>
      <c r="J222" s="430"/>
      <c r="K222" s="431"/>
      <c r="L222" s="190"/>
      <c r="M222" s="190"/>
    </row>
    <row r="223" spans="2:13" ht="6" customHeight="1" thickBot="1" x14ac:dyDescent="0.3">
      <c r="B223" s="82"/>
      <c r="C223" s="80"/>
      <c r="D223" s="80"/>
      <c r="E223" s="80"/>
      <c r="F223" s="80"/>
      <c r="G223" s="80"/>
      <c r="H223" s="80"/>
      <c r="I223" s="80"/>
      <c r="J223" s="80"/>
      <c r="K223" s="120"/>
      <c r="L223" s="118"/>
      <c r="M223" s="118"/>
    </row>
    <row r="224" spans="2:13" s="3" customFormat="1" ht="14.1" customHeight="1" thickBot="1" x14ac:dyDescent="0.3">
      <c r="B224" s="142"/>
      <c r="C224" s="424" t="s">
        <v>2</v>
      </c>
      <c r="D224" s="425"/>
      <c r="E224"/>
      <c r="F224"/>
      <c r="G224" s="143"/>
      <c r="H224" s="143"/>
      <c r="I224" s="143"/>
      <c r="J224" s="143"/>
      <c r="K224" s="116"/>
      <c r="L224" s="4"/>
      <c r="M224" s="4"/>
    </row>
    <row r="225" spans="2:14" ht="16.5" customHeight="1" x14ac:dyDescent="0.25">
      <c r="B225" s="145"/>
      <c r="C225" s="269" t="s">
        <v>73</v>
      </c>
      <c r="D225" s="270">
        <v>3536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6.5" customHeight="1" x14ac:dyDescent="0.25">
      <c r="B226" s="145"/>
      <c r="C226" s="272" t="s">
        <v>44</v>
      </c>
      <c r="D226" s="273">
        <v>2504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2" t="s">
        <v>28</v>
      </c>
      <c r="D227" s="273">
        <v>123</v>
      </c>
      <c r="E227" s="290"/>
      <c r="F227" s="239"/>
      <c r="G227" s="160"/>
      <c r="H227" s="160"/>
      <c r="I227" s="160"/>
      <c r="J227" s="160"/>
      <c r="K227" s="120"/>
      <c r="L227" s="118"/>
      <c r="M227" s="118"/>
    </row>
    <row r="228" spans="2:14" ht="14.1" customHeight="1" thickBot="1" x14ac:dyDescent="0.3">
      <c r="B228" s="145"/>
      <c r="C228" s="275" t="s">
        <v>31</v>
      </c>
      <c r="D228" s="276">
        <f>SUM(D225:D227)</f>
        <v>6163</v>
      </c>
      <c r="E228" s="290"/>
      <c r="F228"/>
      <c r="G228" s="88"/>
      <c r="H228" s="160"/>
      <c r="I228" s="160"/>
      <c r="J228" s="160"/>
      <c r="K228" s="120"/>
      <c r="L228" s="118"/>
      <c r="M228" s="118"/>
    </row>
    <row r="229" spans="2:14" ht="18.75" customHeight="1" thickBot="1" x14ac:dyDescent="0.3">
      <c r="B229" s="82"/>
      <c r="C229" s="254" t="s">
        <v>120</v>
      </c>
      <c r="D229" s="283"/>
      <c r="E229" s="283"/>
      <c r="F229" s="83"/>
      <c r="G229" s="84"/>
      <c r="H229" s="80"/>
      <c r="I229" s="80"/>
      <c r="J229" s="80"/>
      <c r="K229" s="120"/>
      <c r="L229" s="118"/>
      <c r="M229" s="118"/>
    </row>
    <row r="230" spans="2:14" ht="17.100000000000001" customHeight="1" x14ac:dyDescent="0.25">
      <c r="B230" s="426" t="s">
        <v>8</v>
      </c>
      <c r="C230" s="427"/>
      <c r="D230" s="427"/>
      <c r="E230" s="427"/>
      <c r="F230" s="427"/>
      <c r="G230" s="427"/>
      <c r="H230" s="427"/>
      <c r="I230" s="427"/>
      <c r="J230" s="427"/>
      <c r="K230" s="428"/>
      <c r="L230" s="190"/>
      <c r="M230" s="190"/>
    </row>
    <row r="231" spans="2:14" ht="6" customHeight="1" thickBot="1" x14ac:dyDescent="0.3">
      <c r="B231" s="85"/>
      <c r="C231" s="86"/>
      <c r="D231" s="86"/>
      <c r="E231" s="86"/>
      <c r="F231" s="86"/>
      <c r="G231" s="86"/>
      <c r="H231" s="86"/>
      <c r="I231" s="86"/>
      <c r="J231" s="86"/>
      <c r="K231" s="87"/>
      <c r="L231" s="86"/>
      <c r="M231" s="86"/>
    </row>
    <row r="232" spans="2:14" ht="62.25" customHeight="1" thickBot="1" x14ac:dyDescent="0.3">
      <c r="B232" s="82"/>
      <c r="C232" s="399" t="s">
        <v>89</v>
      </c>
      <c r="D232" s="417" t="s">
        <v>90</v>
      </c>
      <c r="E232" s="399" t="s">
        <v>119</v>
      </c>
      <c r="F232" s="400" t="str">
        <f>E206</f>
        <v>LANDET KVANTUM UKE 39</v>
      </c>
      <c r="G232" s="401" t="str">
        <f>F206</f>
        <v>LANDET KVANTUM T.O.M UKE 39</v>
      </c>
      <c r="H232" s="401" t="s">
        <v>62</v>
      </c>
      <c r="I232" s="402" t="str">
        <f>H206</f>
        <v>LANDET KVANTUM T.O.M. UKE 39 2018</v>
      </c>
      <c r="J232" s="118"/>
      <c r="K232" s="42"/>
      <c r="L232" s="118"/>
      <c r="M232" s="118"/>
      <c r="N232" s="118"/>
    </row>
    <row r="233" spans="2:14" s="97" customFormat="1" ht="14.1" customHeight="1" thickBot="1" x14ac:dyDescent="0.3">
      <c r="B233" s="161"/>
      <c r="C233" s="111" t="s">
        <v>91</v>
      </c>
      <c r="D233" s="456">
        <v>1650</v>
      </c>
      <c r="E233" s="459">
        <v>1650</v>
      </c>
      <c r="F233" s="419">
        <f>SUM(F234:F235)</f>
        <v>0</v>
      </c>
      <c r="G233" s="403">
        <f>SUM(G234:G235)</f>
        <v>1595.15535</v>
      </c>
      <c r="H233" s="453">
        <f>E233-G233</f>
        <v>54.844650000000001</v>
      </c>
      <c r="I233" s="403">
        <f>SUM(I234:I235)</f>
        <v>2085.627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80</v>
      </c>
      <c r="D234" s="457"/>
      <c r="E234" s="460"/>
      <c r="F234" s="420"/>
      <c r="G234" s="405">
        <v>1221.97955</v>
      </c>
      <c r="H234" s="454"/>
      <c r="I234" s="405">
        <v>1637.8375000000001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404" t="s">
        <v>81</v>
      </c>
      <c r="D235" s="458"/>
      <c r="E235" s="461"/>
      <c r="F235" s="406"/>
      <c r="G235" s="406">
        <v>373.17579999999998</v>
      </c>
      <c r="H235" s="455"/>
      <c r="I235" s="414">
        <v>447.78949999999998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111" t="s">
        <v>92</v>
      </c>
      <c r="D236" s="456">
        <v>943</v>
      </c>
      <c r="E236" s="459">
        <v>1266</v>
      </c>
      <c r="F236" s="419">
        <f>SUM(F237:F238)</f>
        <v>0</v>
      </c>
      <c r="G236" s="403">
        <f>SUM(G237:G238)</f>
        <v>1333.29981</v>
      </c>
      <c r="H236" s="453">
        <f>E236-G236</f>
        <v>-67.299809999999979</v>
      </c>
      <c r="I236" s="403">
        <f>SUM(I237:I238)</f>
        <v>1708.35491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80</v>
      </c>
      <c r="D237" s="457"/>
      <c r="E237" s="460"/>
      <c r="F237" s="420"/>
      <c r="G237" s="405">
        <v>1036.5637099999999</v>
      </c>
      <c r="H237" s="454"/>
      <c r="I237" s="405">
        <v>1424.1108999999999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404" t="s">
        <v>81</v>
      </c>
      <c r="D238" s="458"/>
      <c r="E238" s="461"/>
      <c r="F238" s="406"/>
      <c r="G238" s="406">
        <v>296.73610000000002</v>
      </c>
      <c r="H238" s="455"/>
      <c r="I238" s="414">
        <v>284.24401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111" t="s">
        <v>93</v>
      </c>
      <c r="D239" s="456">
        <v>943</v>
      </c>
      <c r="E239" s="459">
        <v>1143</v>
      </c>
      <c r="F239" s="419">
        <f>SUM(F240:F241)</f>
        <v>72.776269999999997</v>
      </c>
      <c r="G239" s="403">
        <f>SUM(G240:G241)</f>
        <v>333.27017000000001</v>
      </c>
      <c r="H239" s="453">
        <f>E239-G239</f>
        <v>809.72982999999999</v>
      </c>
      <c r="I239" s="403">
        <f>SUM(I240:I241)</f>
        <v>269.90219999999999</v>
      </c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80</v>
      </c>
      <c r="D240" s="457"/>
      <c r="E240" s="460"/>
      <c r="F240" s="420">
        <v>50.783169999999998</v>
      </c>
      <c r="G240" s="405">
        <v>264.77307000000002</v>
      </c>
      <c r="H240" s="454"/>
      <c r="I240" s="405">
        <v>227.60849999999999</v>
      </c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161"/>
      <c r="C241" s="404" t="s">
        <v>81</v>
      </c>
      <c r="D241" s="458"/>
      <c r="E241" s="461"/>
      <c r="F241" s="406">
        <v>21.993099999999998</v>
      </c>
      <c r="G241" s="406">
        <v>68.497100000000003</v>
      </c>
      <c r="H241" s="455"/>
      <c r="I241" s="414">
        <v>42.293700000000001</v>
      </c>
      <c r="J241" s="100"/>
      <c r="K241" s="412"/>
      <c r="L241" s="100"/>
      <c r="M241" s="100"/>
      <c r="N241" s="100"/>
    </row>
    <row r="242" spans="2:14" s="97" customFormat="1" ht="14.1" customHeight="1" thickBot="1" x14ac:dyDescent="0.3">
      <c r="B242" s="89"/>
      <c r="C242" s="109" t="s">
        <v>56</v>
      </c>
      <c r="D242" s="411"/>
      <c r="E242" s="421"/>
      <c r="F242" s="221"/>
      <c r="G242" s="221"/>
      <c r="H242" s="407"/>
      <c r="I242" s="415"/>
      <c r="J242" s="100"/>
      <c r="K242" s="413"/>
      <c r="L242" s="193"/>
      <c r="M242" s="193"/>
      <c r="N242" s="193"/>
    </row>
    <row r="243" spans="2:14" ht="16.5" thickBot="1" x14ac:dyDescent="0.3">
      <c r="B243" s="82"/>
      <c r="C243" s="112" t="s">
        <v>52</v>
      </c>
      <c r="D243" s="418">
        <f>SUM(D233:D242)</f>
        <v>3536</v>
      </c>
      <c r="E243" s="422">
        <f>SUM(E233:E242)</f>
        <v>4059</v>
      </c>
      <c r="F243" s="185">
        <f>F233+F236+F239+F242</f>
        <v>72.776269999999997</v>
      </c>
      <c r="G243" s="185">
        <f>G233+G236+G239+G242</f>
        <v>3261.7253300000002</v>
      </c>
      <c r="H243" s="408">
        <f>SUM(H233:H242)</f>
        <v>797.27467000000001</v>
      </c>
      <c r="I243" s="416">
        <f>I233+I236+I239+I242</f>
        <v>4063.88411</v>
      </c>
      <c r="J243" s="118"/>
      <c r="K243" s="42"/>
      <c r="L243" s="118"/>
      <c r="M243" s="118"/>
      <c r="N243" s="118"/>
    </row>
    <row r="244" spans="2:14" s="70" customFormat="1" ht="9" customHeight="1" x14ac:dyDescent="0.25">
      <c r="B244" s="82"/>
      <c r="C244" s="65"/>
      <c r="D244" s="98"/>
      <c r="E244" s="98"/>
      <c r="F244" s="98"/>
      <c r="G244" s="98"/>
      <c r="H244" s="80"/>
      <c r="I244" s="80"/>
      <c r="J244" s="80"/>
      <c r="K244" s="120"/>
      <c r="L244" s="118"/>
      <c r="M244" s="118"/>
    </row>
    <row r="245" spans="2:14" ht="14.1" customHeight="1" thickBot="1" x14ac:dyDescent="0.3">
      <c r="B245" s="153"/>
      <c r="C245" s="154"/>
      <c r="D245" s="154"/>
      <c r="E245" s="154"/>
      <c r="F245" s="154"/>
      <c r="G245" s="104"/>
      <c r="H245" s="104"/>
      <c r="I245" s="154"/>
      <c r="J245" s="154"/>
      <c r="K245" s="155"/>
      <c r="L245" s="118"/>
      <c r="M245" s="118"/>
    </row>
    <row r="246" spans="2:14" ht="20.25" customHeight="1" thickTop="1" x14ac:dyDescent="0.25">
      <c r="B246" s="70"/>
      <c r="C246" s="70"/>
      <c r="D246" s="70"/>
      <c r="E246" s="70"/>
      <c r="F246" s="70"/>
      <c r="G246" s="70"/>
      <c r="H246" s="70"/>
      <c r="K246" s="70"/>
    </row>
    <row r="247" spans="2:14" ht="20.25" customHeight="1" x14ac:dyDescent="0.25"/>
    <row r="248" spans="2:14" ht="14.1" hidden="1" customHeight="1" x14ac:dyDescent="0.25"/>
    <row r="249" spans="2:14" ht="14.1" hidden="1" customHeight="1" x14ac:dyDescent="0.25"/>
    <row r="250" spans="2:14" ht="14.1" hidden="1" customHeight="1" x14ac:dyDescent="0.25">
      <c r="G250" s="64"/>
    </row>
    <row r="251" spans="2:14" ht="14.1" hidden="1" customHeight="1" x14ac:dyDescent="0.25">
      <c r="F251" s="64"/>
    </row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39
&amp;"-,Normal"&amp;11(iht. motatte landings- og sluttsedler fra fiskesalgslagene; alle tallstørrelser i hele tonn)&amp;R01.10.2019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UKE_39_2019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2019-07-17T10:57:55Z</cp:lastPrinted>
  <dcterms:created xsi:type="dcterms:W3CDTF">2011-07-06T12:13:20Z</dcterms:created>
  <dcterms:modified xsi:type="dcterms:W3CDTF">2019-10-01T08:32:53Z</dcterms:modified>
</cp:coreProperties>
</file>