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gugje\Ukestatistikken\2022\"/>
    </mc:Choice>
  </mc:AlternateContent>
  <bookViews>
    <workbookView xWindow="0" yWindow="0" windowWidth="25605" windowHeight="10155"/>
  </bookViews>
  <sheets>
    <sheet name="UKE_10_2022" sheetId="1" r:id="rId1"/>
  </sheets>
  <definedNames>
    <definedName name="Z_14D440E4_F18A_4F78_9989_38C1B133222D_.wvu.Cols" localSheetId="0" hidden="1">UKE_10_2022!#REF!</definedName>
    <definedName name="Z_14D440E4_F18A_4F78_9989_38C1B133222D_.wvu.PrintArea" localSheetId="0" hidden="1">UKE_10_2022!$B$1:$J$349</definedName>
    <definedName name="Z_14D440E4_F18A_4F78_9989_38C1B133222D_.wvu.Rows" localSheetId="0" hidden="1">UKE_10_2022!#REF!,UKE_10_2022!#REF!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" l="1"/>
  <c r="G152" i="1"/>
  <c r="G151" i="1"/>
  <c r="G148" i="1"/>
  <c r="F157" i="1" l="1"/>
  <c r="I35" i="1" l="1"/>
  <c r="F35" i="1"/>
  <c r="G35" i="1"/>
  <c r="H305" i="1" l="1"/>
  <c r="H307" i="1"/>
  <c r="G220" i="1"/>
  <c r="G221" i="1"/>
  <c r="D347" i="1" l="1"/>
  <c r="H343" i="1"/>
  <c r="F343" i="1"/>
  <c r="G343" i="1" s="1"/>
  <c r="E343" i="1"/>
  <c r="H340" i="1"/>
  <c r="G340" i="1"/>
  <c r="F340" i="1"/>
  <c r="E340" i="1"/>
  <c r="H337" i="1"/>
  <c r="H347" i="1" s="1"/>
  <c r="F337" i="1"/>
  <c r="F347" i="1" s="1"/>
  <c r="E337" i="1"/>
  <c r="E347" i="1" s="1"/>
  <c r="H336" i="1"/>
  <c r="G336" i="1"/>
  <c r="F336" i="1"/>
  <c r="E336" i="1"/>
  <c r="H314" i="1"/>
  <c r="H313" i="1"/>
  <c r="I310" i="1"/>
  <c r="G310" i="1"/>
  <c r="F310" i="1"/>
  <c r="H309" i="1"/>
  <c r="H308" i="1"/>
  <c r="H306" i="1"/>
  <c r="I304" i="1"/>
  <c r="G304" i="1"/>
  <c r="F304" i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6" i="1"/>
  <c r="G274" i="1"/>
  <c r="H273" i="1"/>
  <c r="G273" i="1"/>
  <c r="F273" i="1"/>
  <c r="E273" i="1"/>
  <c r="D267" i="1"/>
  <c r="H223" i="1"/>
  <c r="F223" i="1"/>
  <c r="G223" i="1" s="1"/>
  <c r="E223" i="1"/>
  <c r="D223" i="1"/>
  <c r="G222" i="1"/>
  <c r="H219" i="1"/>
  <c r="G219" i="1"/>
  <c r="F219" i="1"/>
  <c r="E219" i="1"/>
  <c r="D200" i="1"/>
  <c r="G198" i="1"/>
  <c r="H194" i="1"/>
  <c r="H200" i="1" s="1"/>
  <c r="F194" i="1"/>
  <c r="F200" i="1" s="1"/>
  <c r="E194" i="1"/>
  <c r="E200" i="1" s="1"/>
  <c r="G193" i="1"/>
  <c r="G191" i="1"/>
  <c r="H190" i="1"/>
  <c r="G190" i="1"/>
  <c r="F190" i="1"/>
  <c r="E190" i="1"/>
  <c r="H164" i="1"/>
  <c r="H163" i="1"/>
  <c r="H161" i="1"/>
  <c r="H160" i="1"/>
  <c r="H159" i="1"/>
  <c r="H158" i="1"/>
  <c r="I157" i="1"/>
  <c r="G157" i="1"/>
  <c r="H157" i="1" s="1"/>
  <c r="H156" i="1"/>
  <c r="E155" i="1"/>
  <c r="D155" i="1"/>
  <c r="H154" i="1"/>
  <c r="H153" i="1"/>
  <c r="H152" i="1"/>
  <c r="H151" i="1"/>
  <c r="I150" i="1"/>
  <c r="I149" i="1" s="1"/>
  <c r="G150" i="1"/>
  <c r="G149" i="1" s="1"/>
  <c r="F150" i="1"/>
  <c r="F149" i="1" s="1"/>
  <c r="E150" i="1"/>
  <c r="E149" i="1" s="1"/>
  <c r="D150" i="1"/>
  <c r="D149" i="1" s="1"/>
  <c r="H148" i="1"/>
  <c r="H147" i="1"/>
  <c r="H146" i="1"/>
  <c r="H145" i="1"/>
  <c r="H144" i="1" s="1"/>
  <c r="I144" i="1"/>
  <c r="G144" i="1"/>
  <c r="F144" i="1"/>
  <c r="E144" i="1"/>
  <c r="E166" i="1" s="1"/>
  <c r="D144" i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I110" i="1" s="1"/>
  <c r="G111" i="1"/>
  <c r="G110" i="1" s="1"/>
  <c r="F111" i="1"/>
  <c r="F110" i="1" s="1"/>
  <c r="E111" i="1"/>
  <c r="D111" i="1"/>
  <c r="E110" i="1"/>
  <c r="D110" i="1"/>
  <c r="H109" i="1"/>
  <c r="H108" i="1"/>
  <c r="I107" i="1"/>
  <c r="G107" i="1"/>
  <c r="F107" i="1"/>
  <c r="E107" i="1"/>
  <c r="E123" i="1" s="1"/>
  <c r="D107" i="1"/>
  <c r="D123" i="1" s="1"/>
  <c r="I106" i="1"/>
  <c r="H106" i="1"/>
  <c r="G106" i="1"/>
  <c r="F106" i="1"/>
  <c r="C104" i="1"/>
  <c r="H100" i="1"/>
  <c r="F100" i="1"/>
  <c r="D100" i="1"/>
  <c r="G62" i="1"/>
  <c r="G61" i="1"/>
  <c r="H56" i="1"/>
  <c r="F56" i="1"/>
  <c r="G32" i="1" s="1"/>
  <c r="E56" i="1"/>
  <c r="H55" i="1"/>
  <c r="G55" i="1"/>
  <c r="F55" i="1"/>
  <c r="E55" i="1"/>
  <c r="H44" i="1"/>
  <c r="H43" i="1"/>
  <c r="H42" i="1"/>
  <c r="H40" i="1"/>
  <c r="I39" i="1"/>
  <c r="G39" i="1"/>
  <c r="H39" i="1" s="1"/>
  <c r="F39" i="1"/>
  <c r="H38" i="1"/>
  <c r="H37" i="1"/>
  <c r="I36" i="1"/>
  <c r="G36" i="1"/>
  <c r="H36" i="1" s="1"/>
  <c r="F36" i="1"/>
  <c r="I34" i="1"/>
  <c r="H35" i="1"/>
  <c r="F34" i="1"/>
  <c r="F26" i="1" s="1"/>
  <c r="E34" i="1"/>
  <c r="E26" i="1" s="1"/>
  <c r="E45" i="1" s="1"/>
  <c r="D34" i="1"/>
  <c r="D26" i="1" s="1"/>
  <c r="D45" i="1" s="1"/>
  <c r="H33" i="1"/>
  <c r="F32" i="1"/>
  <c r="H31" i="1"/>
  <c r="H30" i="1"/>
  <c r="H29" i="1"/>
  <c r="H28" i="1"/>
  <c r="I27" i="1"/>
  <c r="F27" i="1"/>
  <c r="E27" i="1"/>
  <c r="D27" i="1"/>
  <c r="H25" i="1"/>
  <c r="H24" i="1"/>
  <c r="H23" i="1" s="1"/>
  <c r="I23" i="1"/>
  <c r="G23" i="1"/>
  <c r="F23" i="1"/>
  <c r="E23" i="1"/>
  <c r="D23" i="1"/>
  <c r="H16" i="1"/>
  <c r="F16" i="1"/>
  <c r="D16" i="1"/>
  <c r="H304" i="1" l="1"/>
  <c r="G278" i="1"/>
  <c r="I166" i="1"/>
  <c r="F166" i="1"/>
  <c r="G166" i="1"/>
  <c r="H155" i="1"/>
  <c r="H150" i="1"/>
  <c r="H149" i="1" s="1"/>
  <c r="H166" i="1" s="1"/>
  <c r="I123" i="1"/>
  <c r="H111" i="1"/>
  <c r="H110" i="1" s="1"/>
  <c r="H107" i="1"/>
  <c r="F123" i="1"/>
  <c r="G123" i="1"/>
  <c r="G194" i="1"/>
  <c r="F315" i="1"/>
  <c r="G315" i="1"/>
  <c r="I315" i="1"/>
  <c r="I26" i="1"/>
  <c r="I45" i="1" s="1"/>
  <c r="G200" i="1"/>
  <c r="H32" i="1"/>
  <c r="H27" i="1" s="1"/>
  <c r="G27" i="1"/>
  <c r="D166" i="1"/>
  <c r="F45" i="1"/>
  <c r="H123" i="1"/>
  <c r="H310" i="1"/>
  <c r="H315" i="1" s="1"/>
  <c r="G337" i="1"/>
  <c r="G347" i="1" s="1"/>
  <c r="G34" i="1"/>
  <c r="G26" i="1" s="1"/>
  <c r="G45" i="1" s="1"/>
  <c r="G56" i="1"/>
  <c r="H34" i="1" l="1"/>
  <c r="H26" i="1" s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<sst xmlns="http://schemas.openxmlformats.org/spreadsheetml/2006/main" count="271" uniqueCount="149">
  <si>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</si>
  <si>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</si>
  <si>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</si>
  <si>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</si>
  <si>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</si>
  <si>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</si>
  <si>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</si>
  <si>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</si>
  <si>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</si>
  <si>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</si>
  <si>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</si>
  <si>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</si>
  <si>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</si>
  <si>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</si>
  <si>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</si>
  <si>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</si>
  <si>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</si>
  <si>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</si>
  <si>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</si>
  <si>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</si>
  <si>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</si>
  <si>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</si>
  <si>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</si>
  <si>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</si>
  <si>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</si>
  <si>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</si>
  <si>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</si>
  <si>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</si>
  <si>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</si>
  <si>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</si>
  <si>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</si>
  <si>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</si>
  <si>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</si>
  <si>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</si>
  <si>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</si>
  <si>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</si>
  <si>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</si>
  <si>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</si>
  <si>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</si>
  <si>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</si>
  <si>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</si>
  <si>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</si>
  <si>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</si>
  <si>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</si>
  <si>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</si>
  <si>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</si>
  <si>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</si>
  <si>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</si>
  <si>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</si>
  <si>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</si>
  <si>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</si>
  <si>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</si>
  <si>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</si>
  <si>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</si>
  <si>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</si>
  <si>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</si>
  <si>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</si>
  <si>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</si>
  <si>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</si>
  <si>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</si>
  <si>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</si>
  <si>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</si>
  <si>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</si>
  <si>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</si>
  <si>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</si>
  <si>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</si>
  <si>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</si>
  <si>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</si>
  <si>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</si>
  <si>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</si>
  <si>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</si>
  <si>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</si>
  <si>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</si>
  <si>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</si>
  <si>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</si>
  <si>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</si>
  <si>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</si>
  <si>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</si>
  <si>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</si>
  <si>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</si>
  <si>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</si>
  <si>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</si>
  <si>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</si>
  <si>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</si>
  <si>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</si>
  <si>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</si>
  <si>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</si>
  <si>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</si>
  <si>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</si>
  <si>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</si>
  <si>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</si>
  <si>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</si>
  <si>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</si>
  <si>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</si>
  <si>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</si>
  <si>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</si>
  <si>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</si>
  <si>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</si>
  <si>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</si>
  <si>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</si>
  <si>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</si>
  <si>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</si>
  <si>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</si>
  <si>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</si>
  <si>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</si>
  <si>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</si>
  <si>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</si>
  <si>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</si>
  <si>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</si>
  <si>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</si>
  <si>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</si>
  <si>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</si>
  <si>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</si>
  <si>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</si>
  <si>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</si>
  <si>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</si>
  <si>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</si>
  <si>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</si>
  <si>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</si>
  <si>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</si>
  <si>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</si>
  <si>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</si>
  <si>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</si>
  <si>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</si>
  <si>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</si>
  <si>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</si>
  <si>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</si>
  <si>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</si>
  <si>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</si>
  <si>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</si>
  <si>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</si>
  <si>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</si>
  <si>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</si>
  <si>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</si>
  <si>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</si>
  <si>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</si>
  <si>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</si>
  <si>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</si>
  <si>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</si>
  <si>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</si>
  <si>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</si>
  <si>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>FANGST UKE 10</t>
  </si>
  <si>
    <t>FANGST T.O.M UKE 10</t>
  </si>
  <si>
    <t>RESTKVOTER UKE 10</t>
  </si>
  <si>
    <t>FANGST T.O.M. UKE 10 2021</t>
  </si>
  <si>
    <r>
      <t xml:space="preserve">3 </t>
    </r>
    <r>
      <rPr>
        <sz val="9"/>
        <color indexed="8"/>
        <rFont val="Calibri"/>
        <family val="2"/>
      </rPr>
      <t>Registrert rekreasjonsfiske utgjør 241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</si>
  <si>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12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</si>
  <si>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614 tonn sei med konvensjonelle redskap som er belastet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</si>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</sst>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4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7" xfId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horizontal="right" vertical="center" indent="1"/>
    </xf>
    <xf numFmtId="0" fontId="5" fillId="0" borderId="12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 indent="1"/>
    </xf>
    <xf numFmtId="0" fontId="13" fillId="0" borderId="13" xfId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horizontal="right" vertical="center" indent="1"/>
    </xf>
    <xf numFmtId="0" fontId="5" fillId="0" borderId="13" xfId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 indent="1"/>
    </xf>
    <xf numFmtId="0" fontId="5" fillId="0" borderId="14" xfId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7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4" fillId="0" borderId="16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21" fillId="0" borderId="19" xfId="1" applyFont="1" applyFill="1" applyBorder="1" applyAlignment="1">
      <alignment vertical="center" wrapText="1"/>
    </xf>
    <xf numFmtId="3" fontId="22" fillId="0" borderId="20" xfId="1" applyNumberFormat="1" applyFont="1" applyFill="1" applyBorder="1" applyAlignment="1">
      <alignment horizontal="right" vertical="center" wrapText="1"/>
    </xf>
    <xf numFmtId="3" fontId="22" fillId="0" borderId="21" xfId="1" applyNumberFormat="1" applyFont="1" applyFill="1" applyBorder="1" applyAlignment="1">
      <alignment horizontal="right" vertical="center" wrapText="1"/>
    </xf>
    <xf numFmtId="0" fontId="5" fillId="0" borderId="22" xfId="1" applyFont="1" applyFill="1" applyBorder="1" applyAlignment="1">
      <alignment vertical="center" wrapText="1"/>
    </xf>
    <xf numFmtId="3" fontId="23" fillId="0" borderId="23" xfId="1" applyNumberFormat="1" applyFont="1" applyFill="1" applyBorder="1" applyAlignment="1">
      <alignment horizontal="right" vertical="center" wrapText="1"/>
    </xf>
    <xf numFmtId="3" fontId="23" fillId="0" borderId="24" xfId="1" applyNumberFormat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3" fontId="23" fillId="0" borderId="26" xfId="1" applyNumberFormat="1" applyFont="1" applyFill="1" applyBorder="1" applyAlignment="1">
      <alignment horizontal="right" vertical="center" wrapText="1"/>
    </xf>
    <xf numFmtId="3" fontId="23" fillId="0" borderId="27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vertical="center"/>
    </xf>
    <xf numFmtId="0" fontId="24" fillId="0" borderId="22" xfId="1" applyFont="1" applyFill="1" applyBorder="1" applyAlignment="1">
      <alignment vertical="center" wrapText="1"/>
    </xf>
    <xf numFmtId="3" fontId="27" fillId="0" borderId="23" xfId="1" applyNumberFormat="1" applyFont="1" applyFill="1" applyBorder="1" applyAlignment="1">
      <alignment horizontal="right" vertical="center" wrapText="1"/>
    </xf>
    <xf numFmtId="3" fontId="27" fillId="0" borderId="24" xfId="1" applyNumberFormat="1" applyFont="1" applyFill="1" applyBorder="1" applyAlignment="1">
      <alignment horizontal="right" vertical="center" wrapText="1"/>
    </xf>
    <xf numFmtId="0" fontId="28" fillId="0" borderId="0" xfId="1" applyFont="1" applyAlignment="1">
      <alignment vertical="center"/>
    </xf>
    <xf numFmtId="0" fontId="28" fillId="0" borderId="7" xfId="1" applyFont="1" applyBorder="1" applyAlignment="1">
      <alignment vertical="center"/>
    </xf>
    <xf numFmtId="0" fontId="29" fillId="0" borderId="22" xfId="1" applyFont="1" applyFill="1" applyBorder="1" applyAlignment="1">
      <alignment vertical="center" wrapText="1"/>
    </xf>
    <xf numFmtId="3" fontId="30" fillId="0" borderId="23" xfId="1" applyNumberFormat="1" applyFont="1" applyFill="1" applyBorder="1" applyAlignment="1">
      <alignment horizontal="right" vertical="center" wrapText="1"/>
    </xf>
    <xf numFmtId="3" fontId="30" fillId="0" borderId="24" xfId="1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2" applyFont="1" applyBorder="1" applyAlignment="1">
      <alignment vertical="center"/>
    </xf>
    <xf numFmtId="0" fontId="24" fillId="0" borderId="0" xfId="1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1" applyNumberFormat="1" applyFont="1" applyFill="1" applyBorder="1" applyAlignment="1">
      <alignment horizontal="right" vertical="center" wrapText="1"/>
    </xf>
    <xf numFmtId="0" fontId="29" fillId="0" borderId="28" xfId="1" applyFont="1" applyFill="1" applyBorder="1" applyAlignment="1">
      <alignment vertical="center" wrapText="1"/>
    </xf>
    <xf numFmtId="3" fontId="30" fillId="0" borderId="26" xfId="1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1" applyNumberFormat="1" applyFont="1" applyFill="1" applyBorder="1" applyAlignment="1">
      <alignment horizontal="right" vertical="center" wrapText="1"/>
    </xf>
    <xf numFmtId="0" fontId="21" fillId="0" borderId="14" xfId="1" applyFont="1" applyFill="1" applyBorder="1" applyAlignment="1">
      <alignment vertical="center" wrapText="1"/>
    </xf>
    <xf numFmtId="3" fontId="22" fillId="0" borderId="29" xfId="1" applyNumberFormat="1" applyFont="1" applyFill="1" applyBorder="1" applyAlignment="1">
      <alignment horizontal="right" vertical="center" wrapText="1"/>
    </xf>
    <xf numFmtId="3" fontId="22" fillId="0" borderId="14" xfId="1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1" applyNumberFormat="1"/>
    <xf numFmtId="0" fontId="21" fillId="0" borderId="14" xfId="1" applyFont="1" applyBorder="1" applyAlignment="1">
      <alignment vertical="center" wrapText="1"/>
    </xf>
    <xf numFmtId="0" fontId="11" fillId="2" borderId="14" xfId="1" applyFont="1" applyFill="1" applyBorder="1" applyAlignment="1">
      <alignment vertical="center" wrapText="1"/>
    </xf>
    <xf numFmtId="3" fontId="19" fillId="2" borderId="29" xfId="1" applyNumberFormat="1" applyFont="1" applyFill="1" applyBorder="1" applyAlignment="1">
      <alignment horizontal="right" vertical="center" wrapText="1"/>
    </xf>
    <xf numFmtId="0" fontId="3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/>
    </xf>
    <xf numFmtId="165" fontId="37" fillId="0" borderId="8" xfId="3" applyNumberFormat="1" applyFont="1" applyBorder="1" applyAlignment="1">
      <alignment vertical="top"/>
    </xf>
    <xf numFmtId="0" fontId="35" fillId="0" borderId="0" xfId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1" fillId="2" borderId="30" xfId="1" applyFont="1" applyFill="1" applyBorder="1" applyAlignment="1">
      <alignment horizontal="center" vertical="center" wrapText="1"/>
    </xf>
    <xf numFmtId="0" fontId="29" fillId="0" borderId="25" xfId="1" applyFont="1" applyFill="1" applyBorder="1" applyAlignment="1">
      <alignment vertical="center" wrapText="1"/>
    </xf>
    <xf numFmtId="3" fontId="30" fillId="0" borderId="31" xfId="1" applyNumberFormat="1" applyFont="1" applyFill="1" applyBorder="1" applyAlignment="1">
      <alignment horizontal="right" vertical="center" wrapText="1"/>
    </xf>
    <xf numFmtId="0" fontId="21" fillId="0" borderId="32" xfId="1" applyFont="1" applyFill="1" applyBorder="1" applyAlignment="1">
      <alignment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1" fillId="0" borderId="9" xfId="1" applyFont="1" applyFill="1" applyBorder="1" applyAlignment="1">
      <alignment vertical="center" wrapText="1"/>
    </xf>
    <xf numFmtId="0" fontId="14" fillId="0" borderId="33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Fill="1" applyBorder="1" applyAlignment="1">
      <alignment vertical="center" wrapText="1"/>
    </xf>
    <xf numFmtId="0" fontId="14" fillId="0" borderId="34" xfId="1" applyFont="1" applyBorder="1" applyAlignment="1">
      <alignment vertical="center" wrapText="1"/>
    </xf>
    <xf numFmtId="3" fontId="5" fillId="0" borderId="34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15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Border="1" applyAlignment="1"/>
    <xf numFmtId="0" fontId="9" fillId="0" borderId="8" xfId="1" applyFont="1" applyBorder="1" applyAlignment="1"/>
    <xf numFmtId="0" fontId="21" fillId="0" borderId="39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28" fillId="0" borderId="0" xfId="1" applyFont="1" applyBorder="1" applyAlignment="1">
      <alignment vertical="center"/>
    </xf>
    <xf numFmtId="0" fontId="24" fillId="0" borderId="25" xfId="1" applyFont="1" applyFill="1" applyBorder="1" applyAlignment="1">
      <alignment vertical="center" wrapText="1"/>
    </xf>
    <xf numFmtId="3" fontId="27" fillId="0" borderId="40" xfId="1" applyNumberFormat="1" applyFont="1" applyFill="1" applyBorder="1" applyAlignment="1">
      <alignment horizontal="right" vertical="center" wrapText="1"/>
    </xf>
    <xf numFmtId="3" fontId="27" fillId="0" borderId="31" xfId="1" applyNumberFormat="1" applyFont="1" applyFill="1" applyBorder="1" applyAlignment="1">
      <alignment horizontal="right" vertical="center" wrapText="1"/>
    </xf>
    <xf numFmtId="3" fontId="22" fillId="0" borderId="41" xfId="1" applyNumberFormat="1" applyFont="1" applyFill="1" applyBorder="1" applyAlignment="1">
      <alignment horizontal="right" vertical="center" wrapText="1"/>
    </xf>
    <xf numFmtId="0" fontId="21" fillId="0" borderId="11" xfId="1" applyFont="1" applyFill="1" applyBorder="1" applyAlignment="1">
      <alignment vertical="center" wrapText="1"/>
    </xf>
    <xf numFmtId="0" fontId="14" fillId="0" borderId="0" xfId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/>
    </xf>
    <xf numFmtId="3" fontId="14" fillId="0" borderId="8" xfId="1" applyNumberFormat="1" applyFont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0" fontId="5" fillId="0" borderId="34" xfId="1" applyFont="1" applyBorder="1" applyAlignment="1">
      <alignment vertical="center"/>
    </xf>
    <xf numFmtId="3" fontId="14" fillId="0" borderId="34" xfId="1" applyNumberFormat="1" applyFont="1" applyFill="1" applyBorder="1" applyAlignment="1">
      <alignment vertical="center"/>
    </xf>
    <xf numFmtId="3" fontId="14" fillId="0" borderId="34" xfId="1" applyNumberFormat="1" applyFont="1" applyBorder="1" applyAlignment="1">
      <alignment vertical="center"/>
    </xf>
    <xf numFmtId="0" fontId="14" fillId="0" borderId="35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3" fillId="0" borderId="12" xfId="1" applyFont="1" applyBorder="1" applyAlignment="1">
      <alignment vertical="center"/>
    </xf>
    <xf numFmtId="3" fontId="23" fillId="0" borderId="12" xfId="1" applyNumberFormat="1" applyFont="1" applyFill="1" applyBorder="1" applyAlignment="1">
      <alignment horizontal="right" vertical="center" indent="1"/>
    </xf>
    <xf numFmtId="0" fontId="23" fillId="0" borderId="11" xfId="1" applyFont="1" applyFill="1" applyBorder="1" applyAlignment="1">
      <alignment vertical="center"/>
    </xf>
    <xf numFmtId="3" fontId="23" fillId="0" borderId="11" xfId="1" applyNumberFormat="1" applyFont="1" applyFill="1" applyBorder="1" applyAlignment="1">
      <alignment horizontal="right" vertical="center" indent="1"/>
    </xf>
    <xf numFmtId="0" fontId="23" fillId="0" borderId="12" xfId="1" applyFont="1" applyFill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3" fontId="23" fillId="0" borderId="14" xfId="1" applyNumberFormat="1" applyFont="1" applyFill="1" applyBorder="1" applyAlignment="1">
      <alignment horizontal="right" vertical="center" indent="1"/>
    </xf>
    <xf numFmtId="0" fontId="23" fillId="0" borderId="10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3" fontId="23" fillId="0" borderId="10" xfId="1" applyNumberFormat="1" applyFont="1" applyFill="1" applyBorder="1" applyAlignment="1">
      <alignment horizontal="right" vertical="center" indent="1"/>
    </xf>
    <xf numFmtId="0" fontId="15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 wrapText="1"/>
    </xf>
    <xf numFmtId="3" fontId="21" fillId="0" borderId="21" xfId="1" applyNumberFormat="1" applyFont="1" applyFill="1" applyBorder="1" applyAlignment="1">
      <alignment horizontal="right" vertical="center" wrapText="1"/>
    </xf>
    <xf numFmtId="3" fontId="5" fillId="0" borderId="24" xfId="1" applyNumberFormat="1" applyFont="1" applyFill="1" applyBorder="1" applyAlignment="1">
      <alignment horizontal="right" vertical="center" wrapText="1"/>
    </xf>
    <xf numFmtId="3" fontId="23" fillId="0" borderId="40" xfId="1" applyNumberFormat="1" applyFont="1" applyFill="1" applyBorder="1" applyAlignment="1">
      <alignment horizontal="righ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1" fillId="0" borderId="7" xfId="1" applyFont="1" applyBorder="1" applyAlignment="1">
      <alignment vertical="center"/>
    </xf>
    <xf numFmtId="3" fontId="22" fillId="0" borderId="43" xfId="1" applyNumberFormat="1" applyFont="1" applyFill="1" applyBorder="1" applyAlignment="1">
      <alignment horizontal="right" vertical="center" wrapText="1"/>
    </xf>
    <xf numFmtId="3" fontId="21" fillId="0" borderId="12" xfId="1" applyNumberFormat="1" applyFont="1" applyFill="1" applyBorder="1" applyAlignment="1">
      <alignment horizontal="right" vertical="center" wrapText="1"/>
    </xf>
    <xf numFmtId="0" fontId="21" fillId="0" borderId="8" xfId="1" applyFont="1" applyBorder="1" applyAlignment="1">
      <alignment vertical="center"/>
    </xf>
    <xf numFmtId="3" fontId="21" fillId="0" borderId="11" xfId="1" applyNumberFormat="1" applyFont="1" applyFill="1" applyBorder="1" applyAlignment="1">
      <alignment horizontal="right" vertical="center" wrapText="1"/>
    </xf>
    <xf numFmtId="0" fontId="24" fillId="0" borderId="39" xfId="1" applyFont="1" applyFill="1" applyBorder="1" applyAlignment="1">
      <alignment vertical="center" wrapText="1"/>
    </xf>
    <xf numFmtId="3" fontId="27" fillId="0" borderId="44" xfId="1" applyNumberFormat="1" applyFont="1" applyFill="1" applyBorder="1" applyAlignment="1">
      <alignment horizontal="right" vertical="center" wrapText="1"/>
    </xf>
    <xf numFmtId="3" fontId="24" fillId="0" borderId="21" xfId="1" applyNumberFormat="1" applyFont="1" applyFill="1" applyBorder="1" applyAlignment="1">
      <alignment horizontal="right" vertical="center" wrapText="1"/>
    </xf>
    <xf numFmtId="0" fontId="44" fillId="0" borderId="7" xfId="1" applyFont="1" applyBorder="1" applyAlignment="1">
      <alignment vertical="center"/>
    </xf>
    <xf numFmtId="3" fontId="29" fillId="0" borderId="24" xfId="1" applyNumberFormat="1" applyFont="1" applyFill="1" applyBorder="1" applyAlignment="1">
      <alignment horizontal="right" vertical="center" wrapText="1"/>
    </xf>
    <xf numFmtId="0" fontId="44" fillId="0" borderId="8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3" fontId="24" fillId="0" borderId="24" xfId="1" applyNumberFormat="1" applyFont="1" applyFill="1" applyBorder="1" applyAlignment="1">
      <alignment horizontal="right" vertical="center" wrapText="1"/>
    </xf>
    <xf numFmtId="0" fontId="24" fillId="0" borderId="8" xfId="1" applyFont="1" applyBorder="1" applyAlignment="1">
      <alignment vertical="center"/>
    </xf>
    <xf numFmtId="3" fontId="24" fillId="0" borderId="8" xfId="1" applyNumberFormat="1" applyFont="1" applyBorder="1" applyAlignment="1">
      <alignment vertical="center"/>
    </xf>
    <xf numFmtId="3" fontId="24" fillId="0" borderId="31" xfId="1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>
      <alignment horizontal="right" vertical="center" wrapText="1"/>
    </xf>
    <xf numFmtId="0" fontId="21" fillId="0" borderId="45" xfId="1" applyFont="1" applyFill="1" applyBorder="1" applyAlignment="1">
      <alignment vertical="center" wrapText="1"/>
    </xf>
    <xf numFmtId="3" fontId="21" fillId="0" borderId="13" xfId="1" applyNumberFormat="1" applyFont="1" applyFill="1" applyBorder="1" applyAlignment="1">
      <alignment horizontal="right" vertical="center" wrapText="1"/>
    </xf>
    <xf numFmtId="0" fontId="21" fillId="0" borderId="9" xfId="1" applyFont="1" applyBorder="1" applyAlignment="1">
      <alignment vertical="center" wrapText="1"/>
    </xf>
    <xf numFmtId="3" fontId="22" fillId="0" borderId="29" xfId="1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1" applyNumberFormat="1" applyFont="1" applyBorder="1" applyAlignment="1">
      <alignment horizontal="right" vertical="center" wrapText="1"/>
    </xf>
    <xf numFmtId="0" fontId="2" fillId="0" borderId="32" xfId="1" applyBorder="1"/>
    <xf numFmtId="0" fontId="2" fillId="0" borderId="0" xfId="1" applyBorder="1"/>
    <xf numFmtId="0" fontId="3" fillId="0" borderId="0" xfId="1" applyFont="1" applyBorder="1"/>
    <xf numFmtId="0" fontId="2" fillId="0" borderId="37" xfId="1" applyBorder="1"/>
    <xf numFmtId="0" fontId="10" fillId="0" borderId="0" xfId="1" applyFont="1" applyBorder="1" applyAlignment="1">
      <alignment vertical="center"/>
    </xf>
    <xf numFmtId="0" fontId="11" fillId="2" borderId="9" xfId="1" applyFont="1" applyFill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0" fontId="46" fillId="0" borderId="0" xfId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10" fillId="0" borderId="34" xfId="1" applyFont="1" applyFill="1" applyBorder="1" applyAlignment="1">
      <alignment vertical="center" wrapText="1"/>
    </xf>
    <xf numFmtId="0" fontId="10" fillId="0" borderId="34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1" fillId="0" borderId="14" xfId="1" applyFont="1" applyBorder="1" applyAlignment="1">
      <alignment vertical="center"/>
    </xf>
    <xf numFmtId="3" fontId="48" fillId="0" borderId="1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3" fontId="48" fillId="0" borderId="0" xfId="1" applyNumberFormat="1" applyFont="1" applyFill="1" applyBorder="1" applyAlignment="1">
      <alignment horizontal="right" vertical="center" indent="1"/>
    </xf>
    <xf numFmtId="3" fontId="2" fillId="0" borderId="16" xfId="1" applyNumberForma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3" fontId="2" fillId="0" borderId="0" xfId="1" applyNumberForma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vertical="center"/>
    </xf>
    <xf numFmtId="0" fontId="3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1" fillId="0" borderId="21" xfId="1" applyFont="1" applyBorder="1" applyAlignment="1">
      <alignment vertical="center" wrapText="1"/>
    </xf>
    <xf numFmtId="3" fontId="4" fillId="0" borderId="21" xfId="3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21" fillId="0" borderId="24" xfId="1" applyFont="1" applyBorder="1" applyAlignment="1">
      <alignment vertical="center" wrapText="1"/>
    </xf>
    <xf numFmtId="3" fontId="4" fillId="0" borderId="24" xfId="3" applyNumberFormat="1" applyFont="1" applyFill="1" applyBorder="1" applyAlignment="1">
      <alignment horizontal="right" vertical="center"/>
    </xf>
    <xf numFmtId="0" fontId="21" fillId="0" borderId="31" xfId="1" applyFont="1" applyBorder="1" applyAlignment="1">
      <alignment vertical="center" wrapText="1"/>
    </xf>
    <xf numFmtId="3" fontId="4" fillId="0" borderId="31" xfId="3" applyNumberFormat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1" fillId="0" borderId="47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9" fillId="0" borderId="7" xfId="1" applyFont="1" applyBorder="1" applyAlignment="1">
      <alignment vertical="center"/>
    </xf>
    <xf numFmtId="0" fontId="29" fillId="0" borderId="24" xfId="1" applyFont="1" applyBorder="1" applyAlignment="1">
      <alignment horizontal="center" vertical="center" wrapText="1"/>
    </xf>
    <xf numFmtId="3" fontId="49" fillId="0" borderId="0" xfId="1" applyNumberFormat="1" applyFont="1" applyBorder="1" applyAlignment="1">
      <alignment vertical="center"/>
    </xf>
    <xf numFmtId="0" fontId="49" fillId="0" borderId="8" xfId="1" applyFont="1" applyBorder="1" applyAlignment="1">
      <alignment vertical="center"/>
    </xf>
    <xf numFmtId="3" fontId="49" fillId="0" borderId="8" xfId="1" applyNumberFormat="1" applyFont="1" applyBorder="1" applyAlignment="1">
      <alignment vertical="center"/>
    </xf>
    <xf numFmtId="0" fontId="29" fillId="0" borderId="27" xfId="1" applyFont="1" applyBorder="1" applyAlignment="1">
      <alignment horizontal="center" vertical="center" wrapText="1"/>
    </xf>
    <xf numFmtId="3" fontId="29" fillId="0" borderId="31" xfId="1" applyNumberFormat="1" applyFont="1" applyFill="1" applyBorder="1" applyAlignment="1">
      <alignment horizontal="right" vertical="center" wrapText="1"/>
    </xf>
    <xf numFmtId="0" fontId="21" fillId="0" borderId="11" xfId="1" applyFont="1" applyBorder="1" applyAlignment="1">
      <alignment vertical="center" wrapText="1"/>
    </xf>
    <xf numFmtId="3" fontId="45" fillId="0" borderId="11" xfId="1" applyNumberFormat="1" applyFont="1" applyBorder="1" applyAlignment="1">
      <alignment horizontal="right" vertical="center" wrapText="1"/>
    </xf>
    <xf numFmtId="3" fontId="21" fillId="0" borderId="11" xfId="1" applyNumberFormat="1" applyFont="1" applyBorder="1" applyAlignment="1">
      <alignment horizontal="right" vertical="center" wrapText="1"/>
    </xf>
    <xf numFmtId="3" fontId="11" fillId="2" borderId="14" xfId="1" applyNumberFormat="1" applyFont="1" applyFill="1" applyBorder="1" applyAlignment="1">
      <alignment horizontal="right" vertical="center" wrapText="1"/>
    </xf>
    <xf numFmtId="0" fontId="10" fillId="0" borderId="33" xfId="1" applyFont="1" applyBorder="1" applyAlignment="1">
      <alignment vertical="center"/>
    </xf>
    <xf numFmtId="3" fontId="10" fillId="0" borderId="34" xfId="1" applyNumberFormat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8" fillId="0" borderId="0" xfId="1" applyFont="1" applyAlignment="1"/>
    <xf numFmtId="0" fontId="28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48" fillId="0" borderId="30" xfId="1" applyFont="1" applyFill="1" applyBorder="1" applyAlignment="1">
      <alignment vertical="center"/>
    </xf>
    <xf numFmtId="3" fontId="48" fillId="0" borderId="36" xfId="1" applyNumberFormat="1" applyFont="1" applyFill="1" applyBorder="1" applyAlignment="1">
      <alignment horizontal="right" vertical="center" indent="1"/>
    </xf>
    <xf numFmtId="0" fontId="2" fillId="0" borderId="0" xfId="1" applyFill="1" applyBorder="1"/>
    <xf numFmtId="0" fontId="48" fillId="0" borderId="32" xfId="1" applyFont="1" applyFill="1" applyBorder="1" applyAlignment="1">
      <alignment vertical="center"/>
    </xf>
    <xf numFmtId="3" fontId="48" fillId="0" borderId="37" xfId="1" applyNumberFormat="1" applyFont="1" applyFill="1" applyBorder="1" applyAlignment="1">
      <alignment horizontal="right" vertical="center" indent="1"/>
    </xf>
    <xf numFmtId="0" fontId="48" fillId="0" borderId="9" xfId="1" applyFont="1" applyFill="1" applyBorder="1" applyAlignment="1">
      <alignment vertical="center"/>
    </xf>
    <xf numFmtId="3" fontId="48" fillId="0" borderId="10" xfId="1" applyNumberFormat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1" applyFont="1" applyFill="1" applyBorder="1" applyAlignment="1">
      <alignment horizontal="center" vertical="center" wrapText="1"/>
    </xf>
    <xf numFmtId="0" fontId="47" fillId="2" borderId="38" xfId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3" fontId="51" fillId="0" borderId="14" xfId="3" applyNumberFormat="1" applyFont="1" applyFill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3" fontId="51" fillId="0" borderId="13" xfId="3" applyNumberFormat="1" applyFont="1" applyFill="1" applyBorder="1" applyAlignment="1">
      <alignment vertical="center"/>
    </xf>
    <xf numFmtId="0" fontId="47" fillId="2" borderId="14" xfId="1" applyFont="1" applyFill="1" applyBorder="1" applyAlignment="1">
      <alignment horizontal="left" vertical="center" wrapText="1"/>
    </xf>
    <xf numFmtId="3" fontId="52" fillId="2" borderId="14" xfId="3" applyNumberFormat="1" applyFont="1" applyFill="1" applyBorder="1" applyAlignment="1">
      <alignment vertical="center" wrapText="1"/>
    </xf>
    <xf numFmtId="0" fontId="15" fillId="0" borderId="34" xfId="1" applyFont="1" applyBorder="1" applyAlignment="1">
      <alignment vertical="center"/>
    </xf>
    <xf numFmtId="0" fontId="2" fillId="0" borderId="34" xfId="1" applyBorder="1"/>
    <xf numFmtId="0" fontId="53" fillId="0" borderId="35" xfId="1" applyFont="1" applyBorder="1" applyAlignment="1">
      <alignment vertical="center"/>
    </xf>
    <xf numFmtId="0" fontId="53" fillId="0" borderId="0" xfId="1" applyFont="1" applyAlignment="1">
      <alignment vertical="center"/>
    </xf>
    <xf numFmtId="0" fontId="41" fillId="0" borderId="0" xfId="1" applyFont="1" applyBorder="1" applyAlignment="1">
      <alignment vertical="center"/>
    </xf>
    <xf numFmtId="0" fontId="54" fillId="0" borderId="0" xfId="1" applyFont="1" applyAlignment="1">
      <alignment vertical="center"/>
    </xf>
    <xf numFmtId="0" fontId="55" fillId="0" borderId="0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3" fontId="2" fillId="0" borderId="0" xfId="1" applyNumberFormat="1" applyBorder="1"/>
    <xf numFmtId="0" fontId="1" fillId="0" borderId="0" xfId="1" applyFont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7" xfId="1" applyBorder="1" applyAlignment="1">
      <alignment vertical="center"/>
    </xf>
    <xf numFmtId="3" fontId="4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3" fontId="2" fillId="0" borderId="0" xfId="1" applyNumberFormat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55" fillId="0" borderId="48" xfId="1" applyFont="1" applyBorder="1" applyAlignment="1">
      <alignment horizontal="center" vertical="center"/>
    </xf>
    <xf numFmtId="0" fontId="55" fillId="0" borderId="49" xfId="1" applyFont="1" applyBorder="1" applyAlignment="1">
      <alignment horizontal="center" vertical="center"/>
    </xf>
    <xf numFmtId="0" fontId="55" fillId="0" borderId="50" xfId="1" applyFont="1" applyBorder="1" applyAlignment="1">
      <alignment horizontal="center" vertical="center"/>
    </xf>
    <xf numFmtId="0" fontId="57" fillId="0" borderId="7" xfId="1" applyFont="1" applyBorder="1" applyAlignment="1">
      <alignment horizontal="center" vertical="center"/>
    </xf>
    <xf numFmtId="0" fontId="57" fillId="0" borderId="0" xfId="1" applyFont="1" applyBorder="1" applyAlignment="1">
      <alignment horizontal="center" vertical="center"/>
    </xf>
    <xf numFmtId="0" fontId="47" fillId="2" borderId="18" xfId="1" applyFont="1" applyFill="1" applyBorder="1" applyAlignment="1">
      <alignment horizontal="center" vertical="center"/>
    </xf>
    <xf numFmtId="3" fontId="4" fillId="0" borderId="14" xfId="3" applyNumberFormat="1" applyFont="1" applyFill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51" fillId="0" borderId="51" xfId="3" applyNumberFormat="1" applyFont="1" applyFill="1" applyBorder="1" applyAlignment="1">
      <alignment vertical="center"/>
    </xf>
    <xf numFmtId="3" fontId="4" fillId="0" borderId="13" xfId="3" applyNumberFormat="1" applyFont="1" applyFill="1" applyBorder="1" applyAlignment="1">
      <alignment vertical="center"/>
    </xf>
    <xf numFmtId="0" fontId="47" fillId="0" borderId="8" xfId="1" applyFont="1" applyBorder="1" applyAlignment="1">
      <alignment vertical="center"/>
    </xf>
    <xf numFmtId="0" fontId="47" fillId="0" borderId="7" xfId="1" applyFont="1" applyBorder="1" applyAlignment="1">
      <alignment vertical="center"/>
    </xf>
    <xf numFmtId="3" fontId="58" fillId="0" borderId="51" xfId="3" applyNumberFormat="1" applyFont="1" applyFill="1" applyBorder="1" applyAlignment="1">
      <alignment vertical="center"/>
    </xf>
    <xf numFmtId="0" fontId="47" fillId="0" borderId="0" xfId="1" applyFont="1" applyBorder="1" applyAlignment="1">
      <alignment vertical="center"/>
    </xf>
    <xf numFmtId="3" fontId="47" fillId="2" borderId="52" xfId="3" applyNumberFormat="1" applyFont="1" applyFill="1" applyBorder="1" applyAlignment="1">
      <alignment vertical="center" wrapText="1"/>
    </xf>
    <xf numFmtId="3" fontId="47" fillId="2" borderId="14" xfId="3" applyNumberFormat="1" applyFont="1" applyFill="1" applyBorder="1" applyAlignment="1">
      <alignment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3" applyNumberFormat="1" applyFont="1" applyFill="1" applyBorder="1" applyAlignment="1">
      <alignment vertical="center" wrapText="1"/>
    </xf>
    <xf numFmtId="0" fontId="54" fillId="0" borderId="0" xfId="1" applyFont="1" applyAlignment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3" fontId="48" fillId="0" borderId="38" xfId="1" applyNumberFormat="1" applyFont="1" applyFill="1" applyBorder="1" applyAlignment="1">
      <alignment vertical="center"/>
    </xf>
    <xf numFmtId="3" fontId="48" fillId="0" borderId="38" xfId="1" applyNumberFormat="1" applyFont="1" applyFill="1" applyBorder="1" applyAlignment="1">
      <alignment horizontal="right" vertical="center" indent="1"/>
    </xf>
    <xf numFmtId="3" fontId="48" fillId="0" borderId="37" xfId="1" applyNumberFormat="1" applyFont="1" applyBorder="1" applyAlignment="1">
      <alignment horizontal="right" vertical="center" indent="1"/>
    </xf>
    <xf numFmtId="3" fontId="48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3" fontId="48" fillId="0" borderId="9" xfId="1" applyNumberFormat="1" applyFont="1" applyFill="1" applyBorder="1" applyAlignment="1">
      <alignment vertical="center"/>
    </xf>
    <xf numFmtId="3" fontId="48" fillId="0" borderId="10" xfId="1" applyNumberFormat="1" applyFont="1" applyBorder="1" applyAlignment="1">
      <alignment horizontal="right" vertical="center" indent="1"/>
    </xf>
    <xf numFmtId="3" fontId="2" fillId="0" borderId="8" xfId="1" applyNumberFormat="1" applyBorder="1" applyAlignment="1">
      <alignment vertical="center"/>
    </xf>
    <xf numFmtId="0" fontId="55" fillId="0" borderId="7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9" fillId="3" borderId="11" xfId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60" fillId="0" borderId="21" xfId="1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3" fontId="22" fillId="0" borderId="21" xfId="1" applyNumberFormat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3" fontId="23" fillId="0" borderId="23" xfId="1" applyNumberFormat="1" applyFont="1" applyFill="1" applyBorder="1" applyAlignment="1">
      <alignment vertical="center"/>
    </xf>
    <xf numFmtId="3" fontId="5" fillId="0" borderId="24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3" fontId="23" fillId="0" borderId="26" xfId="1" applyNumberFormat="1" applyFont="1" applyFill="1" applyBorder="1" applyAlignment="1">
      <alignment vertical="center"/>
    </xf>
    <xf numFmtId="0" fontId="60" fillId="0" borderId="14" xfId="1" applyFont="1" applyFill="1" applyBorder="1" applyAlignment="1">
      <alignment vertical="center"/>
    </xf>
    <xf numFmtId="3" fontId="22" fillId="0" borderId="29" xfId="1" applyNumberFormat="1" applyFont="1" applyFill="1" applyBorder="1" applyAlignment="1">
      <alignment vertical="center"/>
    </xf>
    <xf numFmtId="3" fontId="60" fillId="0" borderId="14" xfId="1" applyNumberFormat="1" applyFont="1" applyFill="1" applyBorder="1" applyAlignment="1">
      <alignment vertical="center"/>
    </xf>
    <xf numFmtId="3" fontId="60" fillId="0" borderId="21" xfId="1" applyNumberFormat="1" applyFont="1" applyFill="1" applyBorder="1" applyAlignment="1">
      <alignment vertical="center"/>
    </xf>
    <xf numFmtId="3" fontId="13" fillId="0" borderId="2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3" fontId="13" fillId="0" borderId="40" xfId="1" applyNumberFormat="1" applyFont="1" applyFill="1" applyBorder="1" applyAlignment="1">
      <alignment vertical="center"/>
    </xf>
    <xf numFmtId="3" fontId="23" fillId="0" borderId="40" xfId="1" applyNumberFormat="1" applyFont="1" applyFill="1" applyBorder="1" applyAlignment="1">
      <alignment vertical="center"/>
    </xf>
    <xf numFmtId="3" fontId="5" fillId="0" borderId="31" xfId="1" applyNumberFormat="1" applyFont="1" applyFill="1" applyBorder="1" applyAlignment="1">
      <alignment vertical="center"/>
    </xf>
    <xf numFmtId="0" fontId="60" fillId="0" borderId="13" xfId="1" applyFont="1" applyFill="1" applyBorder="1" applyAlignment="1">
      <alignment vertical="center"/>
    </xf>
    <xf numFmtId="3" fontId="61" fillId="0" borderId="41" xfId="1" applyNumberFormat="1" applyFont="1" applyFill="1" applyBorder="1" applyAlignment="1">
      <alignment vertical="center"/>
    </xf>
    <xf numFmtId="3" fontId="22" fillId="0" borderId="41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left" vertical="center" wrapText="1"/>
    </xf>
    <xf numFmtId="3" fontId="19" fillId="3" borderId="29" xfId="1" applyNumberFormat="1" applyFont="1" applyFill="1" applyBorder="1" applyAlignment="1">
      <alignment vertical="center" wrapText="1"/>
    </xf>
    <xf numFmtId="3" fontId="59" fillId="3" borderId="14" xfId="1" applyNumberFormat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3" fontId="62" fillId="0" borderId="0" xfId="1" applyNumberFormat="1" applyFont="1" applyFill="1" applyBorder="1" applyAlignment="1">
      <alignment horizontal="right" vertical="center" wrapText="1"/>
    </xf>
    <xf numFmtId="3" fontId="59" fillId="0" borderId="0" xfId="1" applyNumberFormat="1" applyFont="1" applyFill="1" applyBorder="1" applyAlignment="1">
      <alignment horizontal="right" vertical="center" wrapText="1"/>
    </xf>
    <xf numFmtId="0" fontId="63" fillId="0" borderId="0" xfId="1" applyFont="1" applyFill="1" applyBorder="1" applyAlignment="1">
      <alignment vertical="center"/>
    </xf>
    <xf numFmtId="3" fontId="63" fillId="0" borderId="0" xfId="1" applyNumberFormat="1" applyFont="1" applyFill="1" applyBorder="1" applyAlignment="1">
      <alignment vertical="center"/>
    </xf>
    <xf numFmtId="0" fontId="2" fillId="0" borderId="33" xfId="1" applyBorder="1"/>
    <xf numFmtId="0" fontId="64" fillId="0" borderId="34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2" fillId="0" borderId="35" xfId="1" applyBorder="1"/>
    <xf numFmtId="0" fontId="64" fillId="0" borderId="0" xfId="1" applyFont="1" applyFill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center" vertical="center" wrapText="1"/>
    </xf>
    <xf numFmtId="0" fontId="59" fillId="3" borderId="53" xfId="1" applyFont="1" applyFill="1" applyBorder="1" applyAlignment="1">
      <alignment horizontal="center" vertical="center" wrapText="1"/>
    </xf>
    <xf numFmtId="0" fontId="59" fillId="3" borderId="46" xfId="1" applyFont="1" applyFill="1" applyBorder="1" applyAlignment="1">
      <alignment horizontal="center" vertical="center" wrapText="1"/>
    </xf>
    <xf numFmtId="3" fontId="60" fillId="0" borderId="21" xfId="3" applyNumberFormat="1" applyFont="1" applyFill="1" applyBorder="1" applyAlignment="1">
      <alignment horizontal="right" vertical="center"/>
    </xf>
    <xf numFmtId="0" fontId="66" fillId="0" borderId="14" xfId="1" applyFont="1" applyFill="1" applyBorder="1" applyAlignment="1">
      <alignment horizontal="left" vertical="center"/>
    </xf>
    <xf numFmtId="165" fontId="66" fillId="0" borderId="24" xfId="3" applyNumberFormat="1" applyFont="1" applyFill="1" applyBorder="1" applyAlignment="1">
      <alignment horizontal="right" vertical="top"/>
    </xf>
    <xf numFmtId="165" fontId="66" fillId="0" borderId="12" xfId="3" applyNumberFormat="1" applyFont="1" applyFill="1" applyBorder="1" applyAlignment="1">
      <alignment horizontal="right" vertical="top"/>
    </xf>
    <xf numFmtId="3" fontId="66" fillId="0" borderId="24" xfId="3" applyNumberFormat="1" applyFont="1" applyFill="1" applyBorder="1" applyAlignment="1">
      <alignment horizontal="right" vertical="center"/>
    </xf>
    <xf numFmtId="3" fontId="60" fillId="0" borderId="11" xfId="3" applyNumberFormat="1" applyFont="1" applyFill="1" applyBorder="1" applyAlignment="1">
      <alignment horizontal="right" vertical="center"/>
    </xf>
    <xf numFmtId="3" fontId="66" fillId="0" borderId="27" xfId="3" applyNumberFormat="1" applyFont="1" applyFill="1" applyBorder="1" applyAlignment="1">
      <alignment horizontal="right" vertical="center"/>
    </xf>
    <xf numFmtId="3" fontId="61" fillId="0" borderId="51" xfId="3" applyNumberFormat="1" applyFont="1" applyFill="1" applyBorder="1" applyAlignment="1">
      <alignment horizontal="right" vertical="center"/>
    </xf>
    <xf numFmtId="3" fontId="66" fillId="0" borderId="14" xfId="3" applyNumberFormat="1" applyFont="1" applyFill="1" applyBorder="1" applyAlignment="1">
      <alignment horizontal="right" vertical="center"/>
    </xf>
    <xf numFmtId="3" fontId="60" fillId="0" borderId="52" xfId="3" applyNumberFormat="1" applyFont="1" applyFill="1" applyBorder="1" applyAlignment="1">
      <alignment vertical="center"/>
    </xf>
    <xf numFmtId="3" fontId="19" fillId="3" borderId="52" xfId="3" applyNumberFormat="1" applyFont="1" applyFill="1" applyBorder="1" applyAlignment="1">
      <alignment horizontal="right" vertical="center" wrapText="1"/>
    </xf>
    <xf numFmtId="3" fontId="59" fillId="3" borderId="14" xfId="3" applyNumberFormat="1" applyFont="1" applyFill="1" applyBorder="1" applyAlignment="1">
      <alignment horizontal="right" vertical="center" wrapText="1"/>
    </xf>
    <xf numFmtId="3" fontId="59" fillId="3" borderId="52" xfId="3" applyNumberFormat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2" xfId="1" applyBorder="1"/>
    <xf numFmtId="0" fontId="2" fillId="0" borderId="3" xfId="1" applyBorder="1"/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3" fontId="22" fillId="0" borderId="11" xfId="1" applyNumberFormat="1" applyFont="1" applyFill="1" applyBorder="1" applyAlignment="1">
      <alignment horizontal="right"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0" fontId="11" fillId="2" borderId="36" xfId="1" applyFont="1" applyFill="1" applyBorder="1" applyAlignment="1">
      <alignment horizontal="center" vertical="center"/>
    </xf>
    <xf numFmtId="0" fontId="47" fillId="2" borderId="9" xfId="1" applyFont="1" applyFill="1" applyBorder="1" applyAlignment="1">
      <alignment horizontal="center" vertical="center"/>
    </xf>
    <xf numFmtId="0" fontId="47" fillId="2" borderId="10" xfId="1" applyFont="1" applyFill="1" applyBorder="1" applyAlignment="1">
      <alignment horizontal="center" vertical="center"/>
    </xf>
    <xf numFmtId="3" fontId="22" fillId="0" borderId="47" xfId="1" applyNumberFormat="1" applyFont="1" applyFill="1" applyBorder="1" applyAlignment="1">
      <alignment horizontal="right" vertical="center" wrapText="1"/>
    </xf>
    <xf numFmtId="3" fontId="4" fillId="0" borderId="11" xfId="3" applyNumberFormat="1" applyFont="1" applyFill="1" applyBorder="1" applyAlignment="1">
      <alignment horizontal="right" vertical="center"/>
    </xf>
    <xf numFmtId="3" fontId="4" fillId="0" borderId="47" xfId="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51" fillId="0" borderId="30" xfId="3" applyNumberFormat="1" applyFont="1" applyFill="1" applyBorder="1" applyAlignment="1">
      <alignment horizontal="right" vertical="center"/>
    </xf>
    <xf numFmtId="3" fontId="51" fillId="0" borderId="45" xfId="3" applyNumberFormat="1" applyFont="1" applyFill="1" applyBorder="1" applyAlignment="1">
      <alignment horizontal="right" vertical="center"/>
    </xf>
    <xf numFmtId="3" fontId="4" fillId="0" borderId="13" xfId="3" applyNumberFormat="1" applyFont="1" applyFill="1" applyBorder="1" applyAlignment="1">
      <alignment horizontal="right" vertical="center"/>
    </xf>
    <xf numFmtId="0" fontId="52" fillId="2" borderId="9" xfId="1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3" fontId="22" fillId="0" borderId="30" xfId="3" applyNumberFormat="1" applyFont="1" applyFill="1" applyBorder="1" applyAlignment="1">
      <alignment horizontal="right" vertical="center"/>
    </xf>
    <xf numFmtId="3" fontId="22" fillId="0" borderId="32" xfId="3" applyNumberFormat="1" applyFont="1" applyFill="1" applyBorder="1" applyAlignment="1">
      <alignment horizontal="right" vertical="center"/>
    </xf>
    <xf numFmtId="3" fontId="22" fillId="0" borderId="45" xfId="3" applyNumberFormat="1" applyFont="1" applyFill="1" applyBorder="1" applyAlignment="1">
      <alignment horizontal="right" vertical="center"/>
    </xf>
    <xf numFmtId="3" fontId="60" fillId="0" borderId="30" xfId="3" applyNumberFormat="1" applyFont="1" applyFill="1" applyBorder="1" applyAlignment="1">
      <alignment vertical="center"/>
    </xf>
    <xf numFmtId="3" fontId="60" fillId="0" borderId="32" xfId="3" applyNumberFormat="1" applyFont="1" applyFill="1" applyBorder="1" applyAlignment="1">
      <alignment vertical="center"/>
    </xf>
    <xf numFmtId="3" fontId="60" fillId="0" borderId="45" xfId="3" applyNumberFormat="1" applyFont="1" applyFill="1" applyBorder="1" applyAlignment="1">
      <alignment vertical="center"/>
    </xf>
    <xf numFmtId="3" fontId="61" fillId="0" borderId="30" xfId="3" applyNumberFormat="1" applyFont="1" applyFill="1" applyBorder="1" applyAlignment="1">
      <alignment horizontal="right" vertical="center"/>
    </xf>
    <xf numFmtId="3" fontId="61" fillId="0" borderId="32" xfId="3" applyNumberFormat="1" applyFont="1" applyFill="1" applyBorder="1" applyAlignment="1">
      <alignment horizontal="right" vertical="center"/>
    </xf>
    <xf numFmtId="3" fontId="61" fillId="0" borderId="45" xfId="3" applyNumberFormat="1" applyFont="1" applyFill="1" applyBorder="1" applyAlignment="1">
      <alignment horizontal="right" vertical="center"/>
    </xf>
    <xf numFmtId="3" fontId="19" fillId="2" borderId="9" xfId="1" applyNumberFormat="1" applyFont="1" applyFill="1" applyBorder="1" applyAlignment="1">
      <alignment horizontal="right" vertical="center" wrapText="1"/>
    </xf>
    <xf numFmtId="3" fontId="10" fillId="0" borderId="54" xfId="1" applyNumberFormat="1" applyFont="1" applyBorder="1" applyAlignment="1">
      <alignment vertical="center"/>
    </xf>
    <xf numFmtId="3" fontId="19" fillId="2" borderId="14" xfId="1" applyNumberFormat="1" applyFont="1" applyFill="1" applyBorder="1" applyAlignment="1">
      <alignment horizontal="right" vertical="center" wrapText="1"/>
    </xf>
    <xf numFmtId="3" fontId="5" fillId="0" borderId="54" xfId="1" applyNumberFormat="1" applyFont="1" applyBorder="1" applyAlignment="1">
      <alignment vertical="center"/>
    </xf>
  </cellXfs>
  <cellStyles count="4">
    <cellStyle name="Komma 2" xfId="3"/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zoomScale="110" zoomScaleNormal="110" zoomScaleSheetLayoutView="100" zoomScalePageLayoutView="56" workbookViewId="0">
      <selection activeCell="B2" sqref="B2:J2"/>
    </sheetView>
  </sheetViews>
  <sheetFormatPr baseColWidth="10" defaultColWidth="10.5" defaultRowHeight="0" customHeight="1" zeroHeight="1" x14ac:dyDescent="0.25"/>
  <cols>
    <col min="1" max="1" width="2.25" style="2" customWidth="1"/>
    <col min="2" max="2" width="2.625" style="2" customWidth="1"/>
    <col min="3" max="3" width="29.75" style="2" customWidth="1"/>
    <col min="4" max="4" width="15.375" style="2" customWidth="1"/>
    <col min="5" max="5" width="15.125" style="2" bestFit="1" customWidth="1"/>
    <col min="6" max="6" width="13.75" style="2" customWidth="1"/>
    <col min="7" max="7" width="17.875" style="2" customWidth="1"/>
    <col min="8" max="8" width="16.25" style="2" customWidth="1"/>
    <col min="9" max="9" width="16.875" style="2" customWidth="1"/>
    <col min="10" max="10" width="17.625" style="2" customWidth="1"/>
    <col min="11" max="16384" width="10.5" style="2"/>
  </cols>
  <sheetData>
    <row r="1" spans="1:10" ht="8.1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3">
      <c r="A2" s="1"/>
      <c r="B2" s="389" t="s">
        <v>0</v>
      </c>
      <c r="C2" s="390"/>
      <c r="D2" s="390"/>
      <c r="E2" s="390"/>
      <c r="F2" s="390"/>
      <c r="G2" s="390"/>
      <c r="H2" s="390"/>
      <c r="I2" s="390"/>
      <c r="J2" s="391"/>
    </row>
    <row r="3" spans="1:10" ht="14.85" customHeight="1" thickTop="1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8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8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85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00000000000001" customHeight="1" thickBot="1" x14ac:dyDescent="0.3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25">
      <c r="A9" s="4"/>
      <c r="B9" s="392"/>
      <c r="C9" s="393"/>
      <c r="D9" s="393"/>
      <c r="E9" s="393"/>
      <c r="F9" s="393"/>
      <c r="G9" s="393"/>
      <c r="H9" s="393"/>
      <c r="I9" s="393"/>
      <c r="J9" s="394"/>
    </row>
    <row r="10" spans="1:10" ht="12" customHeight="1" thickBot="1" x14ac:dyDescent="0.3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" customHeight="1" thickBot="1" x14ac:dyDescent="0.3">
      <c r="A11" s="9"/>
      <c r="B11" s="10"/>
      <c r="C11" s="387" t="s">
        <v>2</v>
      </c>
      <c r="D11" s="388"/>
      <c r="E11" s="387" t="s">
        <v>3</v>
      </c>
      <c r="F11" s="388"/>
      <c r="G11" s="387" t="s">
        <v>4</v>
      </c>
      <c r="H11" s="388"/>
      <c r="I11" s="11"/>
      <c r="J11" s="12"/>
    </row>
    <row r="12" spans="1:10" ht="14.1" customHeight="1" x14ac:dyDescent="0.2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2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2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3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" customHeight="1" thickBot="1" x14ac:dyDescent="0.3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2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3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2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2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3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3">
      <c r="A22" s="9"/>
      <c r="B22" s="10"/>
      <c r="C22" s="39" t="s">
        <v>19</v>
      </c>
      <c r="D22" s="40" t="s">
        <v>20</v>
      </c>
      <c r="E22" s="41" t="s">
        <v>21</v>
      </c>
      <c r="F22" s="41" t="s">
        <v>141</v>
      </c>
      <c r="G22" s="41" t="s">
        <v>142</v>
      </c>
      <c r="H22" s="41" t="s">
        <v>143</v>
      </c>
      <c r="I22" s="41" t="s">
        <v>144</v>
      </c>
      <c r="J22" s="42"/>
    </row>
    <row r="23" spans="1:10" ht="14.1" customHeight="1" x14ac:dyDescent="0.25">
      <c r="A23" s="1"/>
      <c r="B23" s="7"/>
      <c r="C23" s="43" t="s">
        <v>22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1588.2525000000001</v>
      </c>
      <c r="G23" s="44">
        <f t="shared" si="0"/>
        <v>31360.34476</v>
      </c>
      <c r="H23" s="45">
        <f t="shared" si="0"/>
        <v>81331.655240000007</v>
      </c>
      <c r="I23" s="45">
        <f t="shared" si="0"/>
        <v>33474.523460000004</v>
      </c>
      <c r="J23" s="12"/>
    </row>
    <row r="24" spans="1:10" ht="14.1" customHeight="1" x14ac:dyDescent="0.25">
      <c r="A24" s="1"/>
      <c r="B24" s="7"/>
      <c r="C24" s="46" t="s">
        <v>23</v>
      </c>
      <c r="D24" s="47">
        <v>100379</v>
      </c>
      <c r="E24" s="48">
        <v>111899</v>
      </c>
      <c r="F24" s="48">
        <v>1588.2525000000001</v>
      </c>
      <c r="G24" s="48">
        <v>31311.360980000001</v>
      </c>
      <c r="H24" s="48">
        <f>E24-G24</f>
        <v>80587.639020000002</v>
      </c>
      <c r="I24" s="48">
        <v>33395.140010000003</v>
      </c>
      <c r="J24" s="12"/>
    </row>
    <row r="25" spans="1:10" ht="14.1" customHeight="1" thickBot="1" x14ac:dyDescent="0.3">
      <c r="A25" s="1"/>
      <c r="B25" s="7"/>
      <c r="C25" s="49" t="s">
        <v>24</v>
      </c>
      <c r="D25" s="50">
        <v>750</v>
      </c>
      <c r="E25" s="51">
        <v>793</v>
      </c>
      <c r="F25" s="48"/>
      <c r="G25" s="48">
        <v>48.983780000000003</v>
      </c>
      <c r="H25" s="48">
        <f>E25-G25</f>
        <v>744.01621999999998</v>
      </c>
      <c r="I25" s="48">
        <v>79.383449999999996</v>
      </c>
      <c r="J25" s="12"/>
    </row>
    <row r="26" spans="1:10" ht="14.1" customHeight="1" x14ac:dyDescent="0.25">
      <c r="A26" s="1"/>
      <c r="B26" s="7"/>
      <c r="C26" s="43" t="s">
        <v>25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18822.019100000001</v>
      </c>
      <c r="G26" s="45">
        <f t="shared" si="1"/>
        <v>83866.186140000005</v>
      </c>
      <c r="H26" s="45">
        <f t="shared" si="1"/>
        <v>174149.81385999999</v>
      </c>
      <c r="I26" s="45">
        <f t="shared" si="1"/>
        <v>81262.205993999989</v>
      </c>
      <c r="J26" s="12"/>
    </row>
    <row r="27" spans="1:10" ht="15" customHeight="1" x14ac:dyDescent="0.25">
      <c r="A27" s="52"/>
      <c r="B27" s="53"/>
      <c r="C27" s="54" t="s">
        <v>26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16836.991040000001</v>
      </c>
      <c r="G27" s="56">
        <f t="shared" si="2"/>
        <v>71534.388780000008</v>
      </c>
      <c r="H27" s="56">
        <f t="shared" si="2"/>
        <v>127387.61121999999</v>
      </c>
      <c r="I27" s="56">
        <f t="shared" si="2"/>
        <v>67739.012443999993</v>
      </c>
      <c r="J27" s="12"/>
    </row>
    <row r="28" spans="1:10" ht="14.1" customHeight="1" x14ac:dyDescent="0.25">
      <c r="A28" s="57"/>
      <c r="B28" s="58"/>
      <c r="C28" s="59" t="s">
        <v>27</v>
      </c>
      <c r="D28" s="60">
        <v>41926</v>
      </c>
      <c r="E28" s="61">
        <v>50598</v>
      </c>
      <c r="F28" s="62">
        <v>4556.34807</v>
      </c>
      <c r="G28" s="62">
        <v>16413.65394</v>
      </c>
      <c r="H28" s="61">
        <f t="shared" ref="H28:H40" si="3">E28-G28</f>
        <v>34184.346059999996</v>
      </c>
      <c r="I28" s="62">
        <v>14289.98826</v>
      </c>
      <c r="J28" s="63"/>
    </row>
    <row r="29" spans="1:10" ht="14.1" customHeight="1" x14ac:dyDescent="0.25">
      <c r="A29" s="57"/>
      <c r="B29" s="58"/>
      <c r="C29" s="59" t="s">
        <v>28</v>
      </c>
      <c r="D29" s="60">
        <v>46636</v>
      </c>
      <c r="E29" s="61">
        <v>52093</v>
      </c>
      <c r="F29" s="62">
        <v>4710.6158699999996</v>
      </c>
      <c r="G29" s="62">
        <v>23076.34908</v>
      </c>
      <c r="H29" s="61">
        <f t="shared" si="3"/>
        <v>29016.65092</v>
      </c>
      <c r="I29" s="62">
        <v>22978.612860000001</v>
      </c>
      <c r="J29" s="63"/>
    </row>
    <row r="30" spans="1:10" ht="14.1" customHeight="1" x14ac:dyDescent="0.25">
      <c r="A30" s="57"/>
      <c r="B30" s="58"/>
      <c r="C30" s="59" t="s">
        <v>29</v>
      </c>
      <c r="D30" s="60">
        <v>42297</v>
      </c>
      <c r="E30" s="61">
        <v>50736</v>
      </c>
      <c r="F30" s="62">
        <v>4124.6473400000004</v>
      </c>
      <c r="G30" s="62">
        <v>18053.1774</v>
      </c>
      <c r="H30" s="61">
        <f t="shared" si="3"/>
        <v>32682.8226</v>
      </c>
      <c r="I30" s="62">
        <v>17359.075661999999</v>
      </c>
      <c r="J30" s="63"/>
    </row>
    <row r="31" spans="1:10" ht="14.1" customHeight="1" x14ac:dyDescent="0.25">
      <c r="A31" s="57"/>
      <c r="B31" s="58"/>
      <c r="C31" s="59" t="s">
        <v>30</v>
      </c>
      <c r="D31" s="60">
        <v>30309</v>
      </c>
      <c r="E31" s="61">
        <v>33195</v>
      </c>
      <c r="F31" s="62">
        <v>3445.3797599999998</v>
      </c>
      <c r="G31" s="62">
        <v>13991.208360000001</v>
      </c>
      <c r="H31" s="61">
        <f t="shared" si="3"/>
        <v>19203.791639999999</v>
      </c>
      <c r="I31" s="62">
        <v>13111.335662</v>
      </c>
      <c r="J31" s="63"/>
    </row>
    <row r="32" spans="1:10" ht="14.1" customHeight="1" x14ac:dyDescent="0.25">
      <c r="A32" s="57"/>
      <c r="B32" s="58"/>
      <c r="C32" s="59" t="s">
        <v>31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v>0</v>
      </c>
      <c r="J32" s="63"/>
    </row>
    <row r="33" spans="1:13" ht="14.1" customHeight="1" x14ac:dyDescent="0.25">
      <c r="A33" s="64"/>
      <c r="B33" s="53"/>
      <c r="C33" s="54" t="s">
        <v>32</v>
      </c>
      <c r="D33" s="55">
        <v>27529</v>
      </c>
      <c r="E33" s="55">
        <v>31735</v>
      </c>
      <c r="F33" s="65">
        <v>521.02805999999998</v>
      </c>
      <c r="G33" s="65">
        <v>7468.7973599999996</v>
      </c>
      <c r="H33" s="56">
        <f t="shared" si="3"/>
        <v>24266.20264</v>
      </c>
      <c r="I33" s="65">
        <v>9022.19355</v>
      </c>
      <c r="J33" s="63"/>
    </row>
    <row r="34" spans="1:13" ht="14.1" customHeight="1" x14ac:dyDescent="0.25">
      <c r="A34" s="64"/>
      <c r="B34" s="53"/>
      <c r="C34" s="54" t="s">
        <v>33</v>
      </c>
      <c r="D34" s="55">
        <f>D35+D36</f>
        <v>20592</v>
      </c>
      <c r="E34" s="55">
        <f>E35+E36</f>
        <v>27359</v>
      </c>
      <c r="F34" s="65">
        <f>F35+F36</f>
        <v>1464</v>
      </c>
      <c r="G34" s="65">
        <f>G35+G36</f>
        <v>4863</v>
      </c>
      <c r="H34" s="56">
        <f t="shared" si="3"/>
        <v>22496</v>
      </c>
      <c r="I34" s="65">
        <f>I35+I36</f>
        <v>4501</v>
      </c>
      <c r="J34" s="63"/>
    </row>
    <row r="35" spans="1:13" ht="14.1" customHeight="1" x14ac:dyDescent="0.25">
      <c r="A35" s="57"/>
      <c r="B35" s="58"/>
      <c r="C35" s="59" t="s">
        <v>34</v>
      </c>
      <c r="D35" s="60">
        <v>19092</v>
      </c>
      <c r="E35" s="66">
        <v>25859</v>
      </c>
      <c r="F35" s="62">
        <f>1523-E61-E62</f>
        <v>1464</v>
      </c>
      <c r="G35" s="62">
        <f>5025-F61-F62</f>
        <v>4863</v>
      </c>
      <c r="H35" s="61">
        <f t="shared" si="3"/>
        <v>20996</v>
      </c>
      <c r="I35" s="62">
        <f>4501-H61-H62</f>
        <v>4501</v>
      </c>
      <c r="J35" s="63"/>
    </row>
    <row r="36" spans="1:13" ht="14.1" customHeight="1" thickBot="1" x14ac:dyDescent="0.3">
      <c r="A36" s="57"/>
      <c r="B36" s="58"/>
      <c r="C36" s="67" t="s">
        <v>35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0</v>
      </c>
      <c r="J36" s="63"/>
    </row>
    <row r="37" spans="1:13" ht="15.75" customHeight="1" thickBot="1" x14ac:dyDescent="0.3">
      <c r="A37" s="1"/>
      <c r="B37" s="7"/>
      <c r="C37" s="71" t="s">
        <v>36</v>
      </c>
      <c r="D37" s="72">
        <v>2500</v>
      </c>
      <c r="E37" s="73">
        <v>2500</v>
      </c>
      <c r="F37" s="74">
        <v>42.964500000000001</v>
      </c>
      <c r="G37" s="74">
        <v>71.754720000000006</v>
      </c>
      <c r="H37" s="73">
        <f t="shared" si="3"/>
        <v>2428.2452800000001</v>
      </c>
      <c r="I37" s="74">
        <v>81.871446000000006</v>
      </c>
      <c r="J37" s="12"/>
    </row>
    <row r="38" spans="1:13" ht="14.1" customHeight="1" thickBot="1" x14ac:dyDescent="0.3">
      <c r="A38" s="1"/>
      <c r="B38" s="7"/>
      <c r="C38" s="71" t="s">
        <v>37</v>
      </c>
      <c r="D38" s="72">
        <v>971</v>
      </c>
      <c r="E38" s="75">
        <v>971</v>
      </c>
      <c r="F38" s="76">
        <v>35.152999999999999</v>
      </c>
      <c r="G38" s="76">
        <v>109.94024</v>
      </c>
      <c r="H38" s="75">
        <f t="shared" si="3"/>
        <v>861.05975999999998</v>
      </c>
      <c r="I38" s="76">
        <v>205.50098</v>
      </c>
      <c r="J38" s="12"/>
    </row>
    <row r="39" spans="1:13" ht="17.25" customHeight="1" thickBot="1" x14ac:dyDescent="0.3">
      <c r="A39" s="1"/>
      <c r="B39" s="7"/>
      <c r="C39" s="71" t="s">
        <v>38</v>
      </c>
      <c r="D39" s="72">
        <v>3028</v>
      </c>
      <c r="E39" s="73">
        <v>3827</v>
      </c>
      <c r="F39" s="76">
        <f>E62</f>
        <v>59</v>
      </c>
      <c r="G39" s="76">
        <f>F62</f>
        <v>162</v>
      </c>
      <c r="H39" s="75">
        <f t="shared" si="3"/>
        <v>3665</v>
      </c>
      <c r="I39" s="76">
        <f>H62</f>
        <v>0</v>
      </c>
      <c r="J39" s="12"/>
    </row>
    <row r="40" spans="1:13" ht="17.25" customHeight="1" thickBot="1" x14ac:dyDescent="0.3">
      <c r="A40" s="1"/>
      <c r="B40" s="7"/>
      <c r="C40" s="71" t="s">
        <v>39</v>
      </c>
      <c r="D40" s="72">
        <v>7000</v>
      </c>
      <c r="E40" s="73">
        <v>7000</v>
      </c>
      <c r="F40" s="76">
        <v>75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3">
      <c r="A41" s="1"/>
      <c r="B41" s="7"/>
      <c r="C41" s="71" t="s">
        <v>40</v>
      </c>
      <c r="D41" s="72"/>
      <c r="E41" s="73"/>
      <c r="F41" s="76"/>
      <c r="G41" s="76"/>
      <c r="H41" s="75"/>
      <c r="I41" s="75"/>
      <c r="J41" s="12"/>
    </row>
    <row r="42" spans="1:13" ht="17.25" customHeight="1" thickBot="1" x14ac:dyDescent="0.3">
      <c r="A42" s="1"/>
      <c r="B42" s="7"/>
      <c r="C42" s="71" t="s">
        <v>41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3">
      <c r="A43" s="1"/>
      <c r="B43" s="7"/>
      <c r="C43" s="71" t="s">
        <v>42</v>
      </c>
      <c r="D43" s="72">
        <v>100</v>
      </c>
      <c r="E43" s="73">
        <v>100</v>
      </c>
      <c r="F43" s="75"/>
      <c r="G43" s="75"/>
      <c r="H43" s="75">
        <f>E43-G43</f>
        <v>100</v>
      </c>
      <c r="I43" s="75"/>
      <c r="J43" s="12"/>
      <c r="M43" s="77"/>
    </row>
    <row r="44" spans="1:13" ht="14.1" customHeight="1" thickBot="1" x14ac:dyDescent="0.3">
      <c r="A44" s="1"/>
      <c r="B44" s="7"/>
      <c r="C44" s="78" t="s">
        <v>43</v>
      </c>
      <c r="D44" s="72"/>
      <c r="E44" s="73"/>
      <c r="F44" s="75">
        <v>3</v>
      </c>
      <c r="G44" s="75">
        <v>62</v>
      </c>
      <c r="H44" s="75">
        <f>E44-G44</f>
        <v>-62</v>
      </c>
      <c r="I44" s="75">
        <v>123</v>
      </c>
      <c r="J44" s="12"/>
    </row>
    <row r="45" spans="1:13" ht="16.5" customHeight="1" thickBot="1" x14ac:dyDescent="0.3">
      <c r="A45" s="1"/>
      <c r="B45" s="7"/>
      <c r="C45" s="79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 t="shared" si="4"/>
        <v>20625.389099999997</v>
      </c>
      <c r="G45" s="80">
        <f t="shared" si="4"/>
        <v>122632.22586000001</v>
      </c>
      <c r="H45" s="80">
        <f t="shared" si="4"/>
        <v>262623.77413999999</v>
      </c>
      <c r="I45" s="420">
        <f t="shared" si="4"/>
        <v>122147.10187999999</v>
      </c>
      <c r="J45" s="423"/>
    </row>
    <row r="46" spans="1:13" ht="14.1" customHeight="1" x14ac:dyDescent="0.25">
      <c r="A46" s="25"/>
      <c r="B46" s="26"/>
      <c r="C46" s="81" t="s">
        <v>45</v>
      </c>
      <c r="D46" s="82"/>
      <c r="E46" s="82"/>
      <c r="F46" s="83"/>
      <c r="G46" s="83"/>
      <c r="H46" s="84"/>
      <c r="I46" s="84"/>
      <c r="J46" s="85"/>
    </row>
    <row r="47" spans="1:13" ht="14.1" customHeight="1" x14ac:dyDescent="0.25">
      <c r="A47" s="25"/>
      <c r="B47" s="26"/>
      <c r="C47" s="86" t="s">
        <v>46</v>
      </c>
      <c r="D47" s="82"/>
      <c r="E47" s="82"/>
      <c r="F47" s="82"/>
      <c r="G47" s="83"/>
      <c r="H47" s="11"/>
      <c r="I47" s="11"/>
      <c r="J47" s="12"/>
    </row>
    <row r="48" spans="1:13" ht="14.1" customHeight="1" x14ac:dyDescent="0.25">
      <c r="A48" s="25"/>
      <c r="B48" s="26"/>
      <c r="C48" s="87" t="s">
        <v>145</v>
      </c>
      <c r="D48" s="34"/>
      <c r="E48" s="34"/>
      <c r="F48" s="34"/>
      <c r="G48" s="83"/>
      <c r="H48" s="11"/>
      <c r="I48" s="11"/>
      <c r="J48" s="8"/>
    </row>
    <row r="49" spans="1:10" ht="14.1" customHeight="1" x14ac:dyDescent="0.25">
      <c r="A49" s="25"/>
      <c r="B49" s="26"/>
      <c r="C49" s="87" t="s">
        <v>47</v>
      </c>
      <c r="D49" s="34"/>
      <c r="E49" s="34"/>
      <c r="F49" s="34"/>
      <c r="G49" s="82"/>
      <c r="H49" s="11"/>
      <c r="I49" s="11"/>
      <c r="J49" s="8"/>
    </row>
    <row r="50" spans="1:10" ht="14.1" customHeight="1" x14ac:dyDescent="0.25">
      <c r="A50" s="25"/>
      <c r="B50" s="26"/>
      <c r="C50" s="88" t="s">
        <v>48</v>
      </c>
      <c r="D50" s="34"/>
      <c r="E50" s="34"/>
      <c r="F50" s="34"/>
      <c r="G50" s="82"/>
      <c r="H50" s="11"/>
      <c r="I50" s="11"/>
      <c r="J50" s="8"/>
    </row>
    <row r="51" spans="1:10" ht="14.1" customHeight="1" x14ac:dyDescent="0.2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3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25">
      <c r="A53" s="25"/>
      <c r="B53" s="26"/>
      <c r="C53" s="395" t="s">
        <v>49</v>
      </c>
      <c r="D53" s="395"/>
      <c r="E53" s="395"/>
      <c r="F53" s="395"/>
      <c r="G53" s="395"/>
      <c r="H53" s="395"/>
      <c r="I53" s="89"/>
      <c r="J53" s="90"/>
    </row>
    <row r="54" spans="1:10" ht="7.5" customHeight="1" thickBot="1" x14ac:dyDescent="0.3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3">
      <c r="A55" s="25"/>
      <c r="B55" s="26"/>
      <c r="C55" s="91" t="s">
        <v>19</v>
      </c>
      <c r="D55" s="41" t="s">
        <v>50</v>
      </c>
      <c r="E55" s="41" t="str">
        <f>F22</f>
        <v>FANGST UKE 10</v>
      </c>
      <c r="F55" s="41" t="str">
        <f>G22</f>
        <v>FANGST T.O.M UKE 10</v>
      </c>
      <c r="G55" s="41" t="str">
        <f>H22</f>
        <v>RESTKVOTER UKE 10</v>
      </c>
      <c r="H55" s="41" t="str">
        <f>I22</f>
        <v>FANGST T.O.M. UKE 10 2021</v>
      </c>
      <c r="I55" s="82"/>
      <c r="J55" s="12"/>
    </row>
    <row r="56" spans="1:10" ht="14.1" customHeight="1" x14ac:dyDescent="0.25">
      <c r="A56" s="25"/>
      <c r="B56" s="26"/>
      <c r="C56" s="43" t="s">
        <v>51</v>
      </c>
      <c r="D56" s="396">
        <v>12300</v>
      </c>
      <c r="E56" s="45">
        <f>E60+E59+E58+E57</f>
        <v>0</v>
      </c>
      <c r="F56" s="45">
        <f>F60+F59+F58+F57</f>
        <v>0</v>
      </c>
      <c r="G56" s="396">
        <f>D56-F56</f>
        <v>12300</v>
      </c>
      <c r="H56" s="45">
        <f>H60+H59+H58+H57</f>
        <v>0</v>
      </c>
      <c r="I56" s="82"/>
      <c r="J56" s="12"/>
    </row>
    <row r="57" spans="1:10" ht="14.1" customHeight="1" x14ac:dyDescent="0.25">
      <c r="A57" s="25"/>
      <c r="B57" s="26"/>
      <c r="C57" s="59" t="s">
        <v>27</v>
      </c>
      <c r="D57" s="397"/>
      <c r="E57" s="61"/>
      <c r="F57" s="61"/>
      <c r="G57" s="397"/>
      <c r="H57" s="61"/>
      <c r="I57" s="82"/>
      <c r="J57" s="12"/>
    </row>
    <row r="58" spans="1:10" ht="14.1" customHeight="1" x14ac:dyDescent="0.25">
      <c r="A58" s="25"/>
      <c r="B58" s="26"/>
      <c r="C58" s="59" t="s">
        <v>28</v>
      </c>
      <c r="D58" s="397"/>
      <c r="E58" s="61"/>
      <c r="F58" s="61"/>
      <c r="G58" s="397"/>
      <c r="H58" s="61"/>
      <c r="I58" s="82"/>
      <c r="J58" s="12"/>
    </row>
    <row r="59" spans="1:10" ht="14.1" customHeight="1" x14ac:dyDescent="0.25">
      <c r="A59" s="25"/>
      <c r="B59" s="26"/>
      <c r="C59" s="59" t="s">
        <v>29</v>
      </c>
      <c r="D59" s="397"/>
      <c r="E59" s="61"/>
      <c r="F59" s="61"/>
      <c r="G59" s="397"/>
      <c r="H59" s="61"/>
      <c r="I59" s="82"/>
      <c r="J59" s="12"/>
    </row>
    <row r="60" spans="1:10" ht="14.1" customHeight="1" thickBot="1" x14ac:dyDescent="0.3">
      <c r="A60" s="25"/>
      <c r="B60" s="26"/>
      <c r="C60" s="92" t="s">
        <v>30</v>
      </c>
      <c r="D60" s="398"/>
      <c r="E60" s="93"/>
      <c r="F60" s="93"/>
      <c r="G60" s="398"/>
      <c r="H60" s="93"/>
      <c r="I60" s="82"/>
      <c r="J60" s="12"/>
    </row>
    <row r="61" spans="1:10" ht="14.1" customHeight="1" thickBot="1" x14ac:dyDescent="0.3">
      <c r="A61" s="25"/>
      <c r="B61" s="26"/>
      <c r="C61" s="94" t="s">
        <v>52</v>
      </c>
      <c r="D61" s="95">
        <v>1500</v>
      </c>
      <c r="E61" s="95"/>
      <c r="F61" s="95"/>
      <c r="G61" s="95">
        <f>D61-F61</f>
        <v>1500</v>
      </c>
      <c r="H61" s="95"/>
      <c r="I61" s="82"/>
      <c r="J61" s="12"/>
    </row>
    <row r="62" spans="1:10" ht="14.1" customHeight="1" thickBot="1" x14ac:dyDescent="0.3">
      <c r="A62" s="25"/>
      <c r="B62" s="26"/>
      <c r="C62" s="96" t="s">
        <v>53</v>
      </c>
      <c r="D62" s="73">
        <v>3827</v>
      </c>
      <c r="E62" s="73">
        <v>59</v>
      </c>
      <c r="F62" s="73">
        <v>162</v>
      </c>
      <c r="G62" s="73">
        <f>D62-F62</f>
        <v>3665</v>
      </c>
      <c r="H62" s="73">
        <v>0</v>
      </c>
      <c r="I62" s="82"/>
      <c r="J62" s="12"/>
    </row>
    <row r="63" spans="1:10" ht="14.1" customHeight="1" x14ac:dyDescent="0.25">
      <c r="A63" s="25"/>
      <c r="B63" s="26"/>
      <c r="C63" s="81" t="s">
        <v>54</v>
      </c>
      <c r="D63" s="34"/>
      <c r="E63" s="34"/>
      <c r="F63" s="34"/>
      <c r="G63" s="82"/>
      <c r="H63" s="11"/>
      <c r="I63" s="11"/>
      <c r="J63" s="8"/>
    </row>
    <row r="64" spans="1:10" ht="14.1" customHeight="1" x14ac:dyDescent="0.2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5" x14ac:dyDescent="0.2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3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2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8" spans="1:10" ht="0" hidden="1" customHeight="1" x14ac:dyDescent="0.25"/>
    <row r="69" spans="1:10" ht="0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2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00000000000001" customHeight="1" x14ac:dyDescent="0.2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00000000000001" customHeight="1" x14ac:dyDescent="0.25">
      <c r="B93" s="5"/>
      <c r="C93" s="6" t="s">
        <v>55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3">
      <c r="B94" s="5"/>
      <c r="C94" s="6"/>
      <c r="D94" s="5"/>
      <c r="E94" s="5"/>
      <c r="F94" s="5"/>
      <c r="G94" s="5"/>
      <c r="H94" s="5"/>
      <c r="I94" s="5"/>
      <c r="J94" s="5"/>
    </row>
    <row r="95" spans="1:10" ht="14.1" customHeight="1" thickTop="1" thickBot="1" x14ac:dyDescent="0.3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.5" thickBot="1" x14ac:dyDescent="0.3">
      <c r="B96" s="10"/>
      <c r="C96" s="387" t="s">
        <v>2</v>
      </c>
      <c r="D96" s="388"/>
      <c r="E96" s="387" t="s">
        <v>3</v>
      </c>
      <c r="F96" s="399"/>
      <c r="G96" s="387" t="s">
        <v>4</v>
      </c>
      <c r="H96" s="388"/>
      <c r="I96" s="11"/>
      <c r="J96" s="12"/>
    </row>
    <row r="97" spans="1:10" ht="15" x14ac:dyDescent="0.2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5" x14ac:dyDescent="0.2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" customHeight="1" thickBot="1" x14ac:dyDescent="0.3">
      <c r="B99" s="108"/>
      <c r="C99" s="15" t="s">
        <v>56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3">
      <c r="B100" s="108"/>
      <c r="C100" s="23" t="s">
        <v>57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25">
      <c r="A101" s="1"/>
      <c r="B101" s="108"/>
      <c r="C101" s="112" t="s">
        <v>58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2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" customHeight="1" thickBot="1" x14ac:dyDescent="0.3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2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3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3">
      <c r="A106" s="3"/>
      <c r="B106" s="7"/>
      <c r="C106" s="39" t="s">
        <v>19</v>
      </c>
      <c r="D106" s="40" t="s">
        <v>20</v>
      </c>
      <c r="E106" s="39" t="s">
        <v>59</v>
      </c>
      <c r="F106" s="39" t="str">
        <f>F22</f>
        <v>FANGST UKE 10</v>
      </c>
      <c r="G106" s="39" t="str">
        <f>G22</f>
        <v>FANGST T.O.M UKE 10</v>
      </c>
      <c r="H106" s="39" t="str">
        <f>H22</f>
        <v>RESTKVOTER UKE 10</v>
      </c>
      <c r="I106" s="39" t="str">
        <f>I22</f>
        <v>FANGST T.O.M. UKE 10 2021</v>
      </c>
      <c r="J106" s="8"/>
    </row>
    <row r="107" spans="1:10" ht="14.1" customHeight="1" x14ac:dyDescent="0.25">
      <c r="A107" s="3"/>
      <c r="B107" s="7"/>
      <c r="C107" s="122" t="s">
        <v>22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1904.19523</v>
      </c>
      <c r="G107" s="45">
        <f t="shared" si="5"/>
        <v>12046.9678</v>
      </c>
      <c r="H107" s="45">
        <f t="shared" si="5"/>
        <v>20639.032200000001</v>
      </c>
      <c r="I107" s="45">
        <f t="shared" si="5"/>
        <v>10632.174639999999</v>
      </c>
      <c r="J107" s="12"/>
    </row>
    <row r="108" spans="1:10" ht="15" x14ac:dyDescent="0.25">
      <c r="A108" s="3"/>
      <c r="B108" s="7"/>
      <c r="C108" s="46" t="s">
        <v>23</v>
      </c>
      <c r="D108" s="47">
        <v>32722</v>
      </c>
      <c r="E108" s="48">
        <v>31903</v>
      </c>
      <c r="F108" s="48">
        <v>1904.19523</v>
      </c>
      <c r="G108" s="48">
        <v>11997.18835</v>
      </c>
      <c r="H108" s="48">
        <f>E108-G108</f>
        <v>19905.81165</v>
      </c>
      <c r="I108" s="48">
        <v>10585.77412</v>
      </c>
      <c r="J108" s="12"/>
    </row>
    <row r="109" spans="1:10" ht="14.1" customHeight="1" thickBot="1" x14ac:dyDescent="0.3">
      <c r="A109" s="3"/>
      <c r="B109" s="7"/>
      <c r="C109" s="123" t="s">
        <v>24</v>
      </c>
      <c r="D109" s="50">
        <v>750</v>
      </c>
      <c r="E109" s="51">
        <v>783</v>
      </c>
      <c r="F109" s="51"/>
      <c r="G109" s="51">
        <v>49.779449999999997</v>
      </c>
      <c r="H109" s="51">
        <f>E109-G109</f>
        <v>733.22055</v>
      </c>
      <c r="I109" s="51">
        <v>46.40052</v>
      </c>
      <c r="J109" s="12"/>
    </row>
    <row r="110" spans="1:10" ht="15.75" customHeight="1" x14ac:dyDescent="0.25">
      <c r="A110" s="3"/>
      <c r="B110" s="10"/>
      <c r="C110" s="43" t="s">
        <v>25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1820.72055</v>
      </c>
      <c r="G110" s="45">
        <f t="shared" si="6"/>
        <v>10575.469550000002</v>
      </c>
      <c r="H110" s="45">
        <f t="shared" si="6"/>
        <v>57634.530450000006</v>
      </c>
      <c r="I110" s="45">
        <f t="shared" si="6"/>
        <v>11047.854229999999</v>
      </c>
      <c r="J110" s="12"/>
    </row>
    <row r="111" spans="1:10" ht="14.1" customHeight="1" x14ac:dyDescent="0.25">
      <c r="A111" s="3"/>
      <c r="B111" s="53"/>
      <c r="C111" s="54" t="s">
        <v>26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1307.21543</v>
      </c>
      <c r="G111" s="56">
        <f t="shared" si="7"/>
        <v>7121.5031399999998</v>
      </c>
      <c r="H111" s="56">
        <f t="shared" si="7"/>
        <v>43887.496860000007</v>
      </c>
      <c r="I111" s="56">
        <f t="shared" si="7"/>
        <v>7393.4407799999999</v>
      </c>
      <c r="J111" s="12"/>
    </row>
    <row r="112" spans="1:10" ht="14.1" customHeight="1" x14ac:dyDescent="0.25">
      <c r="A112" s="124"/>
      <c r="B112" s="58"/>
      <c r="C112" s="59" t="s">
        <v>27</v>
      </c>
      <c r="D112" s="60">
        <v>11327</v>
      </c>
      <c r="E112" s="61">
        <v>13658</v>
      </c>
      <c r="F112" s="61">
        <v>168.40564000000001</v>
      </c>
      <c r="G112" s="61">
        <v>1415.67543</v>
      </c>
      <c r="H112" s="61">
        <f t="shared" ref="H112:H119" si="8">E112-G112</f>
        <v>12242.324570000001</v>
      </c>
      <c r="I112" s="61">
        <v>1884.7586899999999</v>
      </c>
      <c r="J112" s="12"/>
    </row>
    <row r="113" spans="1:10" ht="14.1" customHeight="1" x14ac:dyDescent="0.25">
      <c r="A113" s="124"/>
      <c r="B113" s="58"/>
      <c r="C113" s="59" t="s">
        <v>60</v>
      </c>
      <c r="D113" s="60">
        <v>12171</v>
      </c>
      <c r="E113" s="61">
        <v>14540</v>
      </c>
      <c r="F113" s="61">
        <v>309.91919000000001</v>
      </c>
      <c r="G113" s="61">
        <v>2540.2989299999999</v>
      </c>
      <c r="H113" s="61">
        <f t="shared" si="8"/>
        <v>11999.701069999999</v>
      </c>
      <c r="I113" s="61">
        <v>2524.0323199999998</v>
      </c>
      <c r="J113" s="12"/>
    </row>
    <row r="114" spans="1:10" ht="14.1" customHeight="1" x14ac:dyDescent="0.25">
      <c r="A114" s="124"/>
      <c r="B114" s="58"/>
      <c r="C114" s="59" t="s">
        <v>61</v>
      </c>
      <c r="D114" s="60">
        <v>11356</v>
      </c>
      <c r="E114" s="61">
        <v>13798</v>
      </c>
      <c r="F114" s="61">
        <v>496.54313000000002</v>
      </c>
      <c r="G114" s="61">
        <v>2144.0792299999998</v>
      </c>
      <c r="H114" s="61">
        <f t="shared" si="8"/>
        <v>11653.920770000001</v>
      </c>
      <c r="I114" s="61">
        <v>2174.16734</v>
      </c>
      <c r="J114" s="12"/>
    </row>
    <row r="115" spans="1:10" ht="14.1" customHeight="1" x14ac:dyDescent="0.25">
      <c r="A115" s="124"/>
      <c r="B115" s="58"/>
      <c r="C115" s="59" t="s">
        <v>30</v>
      </c>
      <c r="D115" s="60">
        <v>7436</v>
      </c>
      <c r="E115" s="61">
        <v>9013</v>
      </c>
      <c r="F115" s="61">
        <v>332.34746999999999</v>
      </c>
      <c r="G115" s="61">
        <v>1021.44955</v>
      </c>
      <c r="H115" s="61">
        <f t="shared" si="8"/>
        <v>7991.5504499999997</v>
      </c>
      <c r="I115" s="61">
        <v>810.48243000000002</v>
      </c>
      <c r="J115" s="12"/>
    </row>
    <row r="116" spans="1:10" ht="14.1" customHeight="1" x14ac:dyDescent="0.25">
      <c r="A116" s="124"/>
      <c r="B116" s="58"/>
      <c r="C116" s="54" t="s">
        <v>62</v>
      </c>
      <c r="D116" s="55">
        <v>9830</v>
      </c>
      <c r="E116" s="56">
        <v>11908</v>
      </c>
      <c r="F116" s="56">
        <v>444.96510000000001</v>
      </c>
      <c r="G116" s="56">
        <v>3037.02592</v>
      </c>
      <c r="H116" s="56">
        <f t="shared" si="8"/>
        <v>8870.97408</v>
      </c>
      <c r="I116" s="56">
        <v>3162.0879199999999</v>
      </c>
      <c r="J116" s="12"/>
    </row>
    <row r="117" spans="1:10" ht="15.75" thickBot="1" x14ac:dyDescent="0.3">
      <c r="A117" s="3"/>
      <c r="B117" s="53"/>
      <c r="C117" s="125" t="s">
        <v>12</v>
      </c>
      <c r="D117" s="126">
        <v>4369</v>
      </c>
      <c r="E117" s="127">
        <v>5293</v>
      </c>
      <c r="F117" s="127">
        <v>68.540019999999998</v>
      </c>
      <c r="G117" s="127">
        <v>416.94049000000001</v>
      </c>
      <c r="H117" s="127">
        <f t="shared" si="8"/>
        <v>4876.05951</v>
      </c>
      <c r="I117" s="127">
        <v>492.32553000000001</v>
      </c>
      <c r="J117" s="12"/>
    </row>
    <row r="118" spans="1:10" ht="15.75" thickBot="1" x14ac:dyDescent="0.3">
      <c r="A118" s="3"/>
      <c r="B118" s="53"/>
      <c r="C118" s="71" t="s">
        <v>37</v>
      </c>
      <c r="D118" s="128">
        <v>390</v>
      </c>
      <c r="E118" s="75">
        <v>390</v>
      </c>
      <c r="F118" s="75"/>
      <c r="G118" s="75">
        <v>7.3959099999999998</v>
      </c>
      <c r="H118" s="75">
        <f t="shared" si="8"/>
        <v>382.60408999999999</v>
      </c>
      <c r="I118" s="75">
        <v>23.268329999999999</v>
      </c>
      <c r="J118" s="12"/>
    </row>
    <row r="119" spans="1:10" ht="18" thickBot="1" x14ac:dyDescent="0.3">
      <c r="A119" s="3"/>
      <c r="B119" s="7"/>
      <c r="C119" s="71" t="s">
        <v>63</v>
      </c>
      <c r="D119" s="72">
        <v>300</v>
      </c>
      <c r="E119" s="73">
        <v>300</v>
      </c>
      <c r="F119" s="73">
        <v>5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.75" thickBot="1" x14ac:dyDescent="0.3">
      <c r="A120" s="3"/>
      <c r="B120" s="7"/>
      <c r="C120" s="129" t="s">
        <v>40</v>
      </c>
      <c r="D120" s="72"/>
      <c r="E120" s="73"/>
      <c r="F120" s="73">
        <v>0</v>
      </c>
      <c r="G120" s="73">
        <v>0</v>
      </c>
      <c r="H120" s="73"/>
      <c r="I120" s="73"/>
      <c r="J120" s="12"/>
    </row>
    <row r="121" spans="1:10" ht="16.5" customHeight="1" thickBot="1" x14ac:dyDescent="0.3">
      <c r="A121" s="3"/>
      <c r="B121" s="7"/>
      <c r="C121" s="129" t="s">
        <v>41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8" thickBot="1" x14ac:dyDescent="0.3">
      <c r="A122" s="3"/>
      <c r="B122" s="7"/>
      <c r="C122" s="129" t="s">
        <v>64</v>
      </c>
      <c r="D122" s="72"/>
      <c r="E122" s="73"/>
      <c r="F122" s="73"/>
      <c r="G122" s="73">
        <v>4</v>
      </c>
      <c r="H122" s="73">
        <f>E122-G122</f>
        <v>-4</v>
      </c>
      <c r="I122" s="73">
        <v>26</v>
      </c>
      <c r="J122" s="12"/>
    </row>
    <row r="123" spans="1:10" ht="16.5" thickBot="1" x14ac:dyDescent="0.3">
      <c r="A123" s="3"/>
      <c r="B123" s="7"/>
      <c r="C123" s="79" t="s">
        <v>44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:G123" si="9">F107+F110+F118+F119+F120+F121+F122</f>
        <v>3729.9157800000003</v>
      </c>
      <c r="G123" s="80">
        <f t="shared" si="9"/>
        <v>22933.833259999999</v>
      </c>
      <c r="H123" s="80">
        <f>H107+H110+H118+H119+H120+H121+H122</f>
        <v>78702.166740000001</v>
      </c>
      <c r="I123" s="422">
        <f>I107+I110+I118+I119+I120+I121+I122</f>
        <v>22029.297199999997</v>
      </c>
      <c r="J123" s="12"/>
    </row>
    <row r="124" spans="1:10" ht="13.5" customHeight="1" x14ac:dyDescent="0.25">
      <c r="A124" s="3"/>
      <c r="B124" s="7"/>
      <c r="C124" s="81" t="s">
        <v>65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25">
      <c r="A125" s="1"/>
      <c r="B125" s="26"/>
      <c r="C125" s="87" t="s">
        <v>146</v>
      </c>
      <c r="D125" s="82"/>
      <c r="E125" s="82"/>
      <c r="F125" s="83"/>
      <c r="G125" s="83"/>
      <c r="H125" s="84"/>
      <c r="I125" s="84"/>
      <c r="J125" s="133"/>
    </row>
    <row r="126" spans="1:10" ht="15" x14ac:dyDescent="0.25">
      <c r="A126" s="1"/>
      <c r="B126" s="26"/>
      <c r="C126" s="87" t="s">
        <v>66</v>
      </c>
      <c r="D126" s="82"/>
      <c r="E126" s="82"/>
      <c r="F126" s="83"/>
      <c r="G126" s="83"/>
      <c r="H126" s="84"/>
      <c r="I126" s="84"/>
      <c r="J126" s="133"/>
    </row>
    <row r="127" spans="1:10" ht="15" x14ac:dyDescent="0.25">
      <c r="A127" s="1"/>
      <c r="B127" s="26"/>
      <c r="C127" s="134" t="s">
        <v>67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3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2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2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00000000000001" customHeight="1" x14ac:dyDescent="0.25">
      <c r="A131" s="139"/>
      <c r="B131" s="139"/>
      <c r="C131" s="140" t="s">
        <v>68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3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" customHeight="1" thickTop="1" thickBot="1" x14ac:dyDescent="0.3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3">
      <c r="A134" s="1"/>
      <c r="B134" s="10"/>
      <c r="C134" s="387" t="s">
        <v>2</v>
      </c>
      <c r="D134" s="388"/>
      <c r="E134" s="387" t="s">
        <v>3</v>
      </c>
      <c r="F134" s="388"/>
      <c r="G134" s="387" t="s">
        <v>4</v>
      </c>
      <c r="H134" s="388"/>
      <c r="I134" s="11"/>
      <c r="J134" s="12"/>
    </row>
    <row r="135" spans="1:10" ht="14.1" customHeight="1" x14ac:dyDescent="0.2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" customHeight="1" x14ac:dyDescent="0.2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" customHeight="1" x14ac:dyDescent="0.25">
      <c r="A137" s="1"/>
      <c r="B137" s="7"/>
      <c r="C137" s="148" t="s">
        <v>69</v>
      </c>
      <c r="D137" s="144">
        <v>1850</v>
      </c>
      <c r="E137" s="147" t="s">
        <v>70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" customHeight="1" thickBot="1" x14ac:dyDescent="0.3">
      <c r="A138" s="1"/>
      <c r="B138" s="149"/>
      <c r="C138" s="150"/>
      <c r="D138" s="151"/>
      <c r="E138" s="151" t="s">
        <v>71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3">
      <c r="A139" s="1"/>
      <c r="B139" s="7"/>
      <c r="C139" s="152" t="s">
        <v>57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25">
      <c r="A140" s="25"/>
      <c r="B140" s="26"/>
      <c r="C140" s="157" t="s">
        <v>72</v>
      </c>
      <c r="D140" s="28"/>
      <c r="E140" s="28"/>
      <c r="F140" s="28"/>
      <c r="G140" s="88"/>
      <c r="H140" s="88"/>
      <c r="I140" s="88"/>
      <c r="J140" s="158"/>
    </row>
    <row r="141" spans="1:10" ht="17.100000000000001" customHeight="1" thickBot="1" x14ac:dyDescent="0.3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3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3">
      <c r="A143" s="9"/>
      <c r="B143" s="10"/>
      <c r="C143" s="161" t="s">
        <v>19</v>
      </c>
      <c r="D143" s="39" t="s">
        <v>20</v>
      </c>
      <c r="E143" s="39" t="s">
        <v>73</v>
      </c>
      <c r="F143" s="39" t="str">
        <f>F22</f>
        <v>FANGST UKE 10</v>
      </c>
      <c r="G143" s="39" t="str">
        <f>G22</f>
        <v>FANGST T.O.M UKE 10</v>
      </c>
      <c r="H143" s="39" t="str">
        <f>H22</f>
        <v>RESTKVOTER UKE 10</v>
      </c>
      <c r="I143" s="39" t="str">
        <f>I22</f>
        <v>FANGST T.O.M. UKE 10 2021</v>
      </c>
      <c r="J143" s="42"/>
    </row>
    <row r="144" spans="1:10" ht="14.1" customHeight="1" x14ac:dyDescent="0.25">
      <c r="A144" s="1"/>
      <c r="B144" s="7"/>
      <c r="C144" s="43" t="s">
        <v>74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695.10554999999999</v>
      </c>
      <c r="G144" s="162">
        <f t="shared" si="10"/>
        <v>15748.27197</v>
      </c>
      <c r="H144" s="162">
        <f t="shared" si="10"/>
        <v>46434.728029999998</v>
      </c>
      <c r="I144" s="162">
        <f t="shared" si="10"/>
        <v>17799.065770000001</v>
      </c>
      <c r="J144" s="12"/>
    </row>
    <row r="145" spans="1:10" ht="14.1" customHeight="1" x14ac:dyDescent="0.25">
      <c r="A145" s="1"/>
      <c r="B145" s="7"/>
      <c r="C145" s="46" t="s">
        <v>23</v>
      </c>
      <c r="D145" s="47">
        <v>52954</v>
      </c>
      <c r="E145" s="47">
        <v>49665</v>
      </c>
      <c r="F145" s="163">
        <v>478.07279999999997</v>
      </c>
      <c r="G145" s="163">
        <v>12353.837079999999</v>
      </c>
      <c r="H145" s="163">
        <f>E145-G145</f>
        <v>37311.162920000002</v>
      </c>
      <c r="I145" s="163">
        <v>15462.255499999999</v>
      </c>
      <c r="J145" s="12"/>
    </row>
    <row r="146" spans="1:10" ht="15" x14ac:dyDescent="0.25">
      <c r="A146" s="1"/>
      <c r="B146" s="7"/>
      <c r="C146" s="46" t="s">
        <v>24</v>
      </c>
      <c r="D146" s="47">
        <v>12738</v>
      </c>
      <c r="E146" s="47">
        <v>12018</v>
      </c>
      <c r="F146" s="163">
        <v>217.03274999999999</v>
      </c>
      <c r="G146" s="163">
        <v>3394.43489</v>
      </c>
      <c r="H146" s="163">
        <f>E146-G146</f>
        <v>8623.5651099999995</v>
      </c>
      <c r="I146" s="163">
        <v>2336.8102699999999</v>
      </c>
      <c r="J146" s="12"/>
    </row>
    <row r="147" spans="1:10" ht="13.5" customHeight="1" thickBot="1" x14ac:dyDescent="0.3">
      <c r="A147" s="1"/>
      <c r="B147" s="7"/>
      <c r="C147" s="49" t="s">
        <v>75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3">
      <c r="A148" s="166"/>
      <c r="B148" s="167"/>
      <c r="C148" s="94" t="s">
        <v>76</v>
      </c>
      <c r="D148" s="168">
        <v>44724</v>
      </c>
      <c r="E148" s="168">
        <v>49007</v>
      </c>
      <c r="F148" s="169">
        <v>2.3860000000000001</v>
      </c>
      <c r="G148" s="169">
        <f>34.187+614</f>
        <v>648.18700000000001</v>
      </c>
      <c r="H148" s="169">
        <f>E148-G148</f>
        <v>48358.813000000002</v>
      </c>
      <c r="I148" s="169">
        <v>253.90504000000001</v>
      </c>
      <c r="J148" s="170"/>
    </row>
    <row r="149" spans="1:10" ht="15.75" customHeight="1" thickBot="1" x14ac:dyDescent="0.3">
      <c r="A149" s="1"/>
      <c r="B149" s="7"/>
      <c r="C149" s="96" t="s">
        <v>25</v>
      </c>
      <c r="D149" s="72">
        <f>D150+D155+D158</f>
        <v>69292</v>
      </c>
      <c r="E149" s="72">
        <f>E150+E155+E158</f>
        <v>69774</v>
      </c>
      <c r="F149" s="171">
        <f>F150+F155+F158</f>
        <v>3768.3876100000002</v>
      </c>
      <c r="G149" s="171">
        <f t="shared" ref="G149" si="11">G150+G155+G158</f>
        <v>22058.204550000002</v>
      </c>
      <c r="H149" s="171">
        <f>H150+H155+H158</f>
        <v>47715.795450000005</v>
      </c>
      <c r="I149" s="171">
        <f>I150+I155+I158</f>
        <v>20636.663060000003</v>
      </c>
      <c r="J149" s="8"/>
    </row>
    <row r="150" spans="1:10" ht="14.1" customHeight="1" x14ac:dyDescent="0.25">
      <c r="A150" s="1"/>
      <c r="B150" s="10"/>
      <c r="C150" s="172" t="s">
        <v>77</v>
      </c>
      <c r="D150" s="173">
        <f>D151+D152+D153+D154</f>
        <v>52297</v>
      </c>
      <c r="E150" s="173">
        <f>E151+E152+E153+E154</f>
        <v>51985</v>
      </c>
      <c r="F150" s="174">
        <f>F151+F152+F153+F154</f>
        <v>2545.6314299999999</v>
      </c>
      <c r="G150" s="174">
        <f>G151+G152+G154+G153</f>
        <v>18795.81668</v>
      </c>
      <c r="H150" s="174">
        <f>H151+H152+H153+H154</f>
        <v>33189.183320000004</v>
      </c>
      <c r="I150" s="174">
        <f>I151+I152+I153+I154</f>
        <v>15955.009710000002</v>
      </c>
      <c r="J150" s="42"/>
    </row>
    <row r="151" spans="1:10" ht="14.1" customHeight="1" x14ac:dyDescent="0.25">
      <c r="A151" s="57"/>
      <c r="B151" s="175"/>
      <c r="C151" s="59" t="s">
        <v>27</v>
      </c>
      <c r="D151" s="60">
        <v>13881</v>
      </c>
      <c r="E151" s="60">
        <v>15307</v>
      </c>
      <c r="F151" s="176">
        <v>237.35617999999999</v>
      </c>
      <c r="G151" s="176">
        <f>2778.04157</f>
        <v>2778.0415699999999</v>
      </c>
      <c r="H151" s="176">
        <f>E151-G151</f>
        <v>12528.958430000001</v>
      </c>
      <c r="I151" s="176">
        <v>3739.5765999999999</v>
      </c>
      <c r="J151" s="177"/>
    </row>
    <row r="152" spans="1:10" ht="14.1" customHeight="1" x14ac:dyDescent="0.25">
      <c r="A152" s="57"/>
      <c r="B152" s="58"/>
      <c r="C152" s="59" t="s">
        <v>60</v>
      </c>
      <c r="D152" s="60">
        <v>14224</v>
      </c>
      <c r="E152" s="60">
        <v>12859</v>
      </c>
      <c r="F152" s="176">
        <v>490.58134999999999</v>
      </c>
      <c r="G152" s="176">
        <f>6032.91489-52.7518</f>
        <v>5980.16309</v>
      </c>
      <c r="H152" s="176">
        <f>E152-G152</f>
        <v>6878.83691</v>
      </c>
      <c r="I152" s="176">
        <v>5301.4459800000004</v>
      </c>
      <c r="J152" s="178"/>
    </row>
    <row r="153" spans="1:10" ht="14.1" customHeight="1" x14ac:dyDescent="0.25">
      <c r="A153" s="57"/>
      <c r="B153" s="58"/>
      <c r="C153" s="59" t="s">
        <v>61</v>
      </c>
      <c r="D153" s="60">
        <v>12986</v>
      </c>
      <c r="E153" s="60">
        <v>13695</v>
      </c>
      <c r="F153" s="176">
        <v>1014.94204</v>
      </c>
      <c r="G153" s="176">
        <f>5614.35545-560.21528</f>
        <v>5054.1401699999997</v>
      </c>
      <c r="H153" s="176">
        <f>E153-G153</f>
        <v>8640.8598300000012</v>
      </c>
      <c r="I153" s="176">
        <v>4402.7214400000003</v>
      </c>
      <c r="J153" s="178"/>
    </row>
    <row r="154" spans="1:10" ht="14.1" customHeight="1" x14ac:dyDescent="0.25">
      <c r="A154" s="57"/>
      <c r="B154" s="58"/>
      <c r="C154" s="59" t="s">
        <v>30</v>
      </c>
      <c r="D154" s="60">
        <v>11206</v>
      </c>
      <c r="E154" s="60">
        <v>10124</v>
      </c>
      <c r="F154" s="176">
        <v>802.75185999999997</v>
      </c>
      <c r="G154" s="176">
        <v>4983.4718499999999</v>
      </c>
      <c r="H154" s="176">
        <f>E154-G154</f>
        <v>5140.5281500000001</v>
      </c>
      <c r="I154" s="176">
        <v>2511.2656900000002</v>
      </c>
      <c r="J154" s="178"/>
    </row>
    <row r="155" spans="1:10" ht="14.1" customHeight="1" x14ac:dyDescent="0.25">
      <c r="A155" s="64"/>
      <c r="B155" s="53"/>
      <c r="C155" s="54" t="s">
        <v>32</v>
      </c>
      <c r="D155" s="55">
        <f>D157+D156</f>
        <v>7478</v>
      </c>
      <c r="E155" s="55">
        <f>E157+E156</f>
        <v>8254</v>
      </c>
      <c r="F155" s="179">
        <v>1096.59635</v>
      </c>
      <c r="G155" s="179">
        <v>2162.2954800000002</v>
      </c>
      <c r="H155" s="179">
        <f>H156+H157</f>
        <v>6091.7045199999993</v>
      </c>
      <c r="I155" s="179">
        <v>2914.5528899999999</v>
      </c>
      <c r="J155" s="180"/>
    </row>
    <row r="156" spans="1:10" ht="14.1" customHeight="1" x14ac:dyDescent="0.25">
      <c r="A156" s="1"/>
      <c r="B156" s="7"/>
      <c r="C156" s="59" t="s">
        <v>78</v>
      </c>
      <c r="D156" s="60">
        <v>6978</v>
      </c>
      <c r="E156" s="60">
        <v>7754</v>
      </c>
      <c r="F156" s="176">
        <v>1085.47695</v>
      </c>
      <c r="G156" s="176">
        <v>2103.22516</v>
      </c>
      <c r="H156" s="176">
        <f t="shared" ref="H156:H164" si="12">E156-G156</f>
        <v>5650.77484</v>
      </c>
      <c r="I156" s="176">
        <v>2914.01289</v>
      </c>
      <c r="J156" s="8"/>
    </row>
    <row r="157" spans="1:10" ht="15" x14ac:dyDescent="0.25">
      <c r="A157" s="3"/>
      <c r="B157" s="53"/>
      <c r="C157" s="59" t="s">
        <v>79</v>
      </c>
      <c r="D157" s="60">
        <v>500</v>
      </c>
      <c r="E157" s="60">
        <v>500</v>
      </c>
      <c r="F157" s="176">
        <f>F155-F156</f>
        <v>11.119400000000041</v>
      </c>
      <c r="G157" s="176">
        <f>G155-G156</f>
        <v>59.070320000000265</v>
      </c>
      <c r="H157" s="176">
        <f t="shared" si="12"/>
        <v>440.92967999999973</v>
      </c>
      <c r="I157" s="176">
        <f>I155-I156</f>
        <v>0.53999999999996362</v>
      </c>
      <c r="J157" s="181"/>
    </row>
    <row r="158" spans="1:10" ht="15.75" thickBot="1" x14ac:dyDescent="0.3">
      <c r="A158" s="3"/>
      <c r="B158" s="7"/>
      <c r="C158" s="125" t="s">
        <v>12</v>
      </c>
      <c r="D158" s="126">
        <v>9517</v>
      </c>
      <c r="E158" s="126">
        <v>9535</v>
      </c>
      <c r="F158" s="182">
        <v>126.15983</v>
      </c>
      <c r="G158" s="182">
        <v>1100.09239</v>
      </c>
      <c r="H158" s="182">
        <f t="shared" si="12"/>
        <v>8434.9076100000002</v>
      </c>
      <c r="I158" s="182">
        <v>1767.1004600000001</v>
      </c>
      <c r="J158" s="8"/>
    </row>
    <row r="159" spans="1:10" ht="15.75" thickBot="1" x14ac:dyDescent="0.3">
      <c r="A159" s="3"/>
      <c r="B159" s="7"/>
      <c r="C159" s="96" t="s">
        <v>37</v>
      </c>
      <c r="D159" s="72">
        <v>142</v>
      </c>
      <c r="E159" s="72">
        <v>142</v>
      </c>
      <c r="F159" s="183">
        <v>14</v>
      </c>
      <c r="G159" s="183">
        <v>8.7018299999999993</v>
      </c>
      <c r="H159" s="183">
        <f t="shared" si="12"/>
        <v>133.29817</v>
      </c>
      <c r="I159" s="183">
        <v>10.712899999999999</v>
      </c>
      <c r="J159" s="8"/>
    </row>
    <row r="160" spans="1:10" ht="15.75" thickBot="1" x14ac:dyDescent="0.3">
      <c r="A160" s="3"/>
      <c r="B160" s="7"/>
      <c r="C160" s="184" t="s">
        <v>80</v>
      </c>
      <c r="D160" s="128">
        <v>250</v>
      </c>
      <c r="E160" s="128">
        <v>250</v>
      </c>
      <c r="F160" s="185">
        <v>0</v>
      </c>
      <c r="G160" s="185">
        <v>0</v>
      </c>
      <c r="H160" s="185">
        <f t="shared" si="12"/>
        <v>250</v>
      </c>
      <c r="I160" s="185">
        <v>7.04</v>
      </c>
      <c r="J160" s="8"/>
    </row>
    <row r="161" spans="1:10" ht="18" thickBot="1" x14ac:dyDescent="0.3">
      <c r="A161" s="3"/>
      <c r="B161" s="7"/>
      <c r="C161" s="184" t="s">
        <v>81</v>
      </c>
      <c r="D161" s="72">
        <v>2000</v>
      </c>
      <c r="E161" s="72">
        <v>2000</v>
      </c>
      <c r="F161" s="183">
        <v>6.8536700000000002</v>
      </c>
      <c r="G161" s="183">
        <v>2000</v>
      </c>
      <c r="H161" s="183">
        <f t="shared" si="12"/>
        <v>0</v>
      </c>
      <c r="I161" s="183">
        <v>2000</v>
      </c>
      <c r="J161" s="12"/>
    </row>
    <row r="162" spans="1:10" ht="15.75" thickBot="1" x14ac:dyDescent="0.3">
      <c r="A162" s="3"/>
      <c r="B162" s="7"/>
      <c r="C162" s="186" t="s">
        <v>40</v>
      </c>
      <c r="D162" s="72"/>
      <c r="E162" s="187"/>
      <c r="F162" s="183"/>
      <c r="G162" s="183"/>
      <c r="H162" s="183"/>
      <c r="I162" s="183"/>
      <c r="J162" s="8"/>
    </row>
    <row r="163" spans="1:10" ht="15.75" thickBot="1" x14ac:dyDescent="0.3">
      <c r="A163" s="3"/>
      <c r="B163" s="7"/>
      <c r="C163" s="188" t="s">
        <v>82</v>
      </c>
      <c r="D163" s="72">
        <v>57</v>
      </c>
      <c r="E163" s="187">
        <v>57</v>
      </c>
      <c r="F163" s="183"/>
      <c r="G163" s="183"/>
      <c r="H163" s="183">
        <f t="shared" si="12"/>
        <v>57</v>
      </c>
      <c r="I163" s="183"/>
      <c r="J163" s="8"/>
    </row>
    <row r="164" spans="1:10" ht="15" customHeight="1" thickBot="1" x14ac:dyDescent="0.3">
      <c r="A164" s="3"/>
      <c r="B164" s="7"/>
      <c r="C164" s="186" t="s">
        <v>43</v>
      </c>
      <c r="D164" s="189"/>
      <c r="E164" s="187"/>
      <c r="F164" s="183">
        <v>1</v>
      </c>
      <c r="G164" s="183">
        <v>277</v>
      </c>
      <c r="H164" s="183">
        <f t="shared" si="12"/>
        <v>-277</v>
      </c>
      <c r="I164" s="183">
        <v>404</v>
      </c>
      <c r="J164" s="8"/>
    </row>
    <row r="165" spans="1:10" ht="0" hidden="1" customHeight="1" x14ac:dyDescent="0.25">
      <c r="C165" s="190"/>
      <c r="D165" s="191"/>
      <c r="E165" s="192"/>
      <c r="F165" s="191"/>
      <c r="G165" s="191"/>
      <c r="H165" s="191"/>
      <c r="I165" s="193"/>
    </row>
    <row r="166" spans="1:10" ht="14.25" customHeight="1" thickBot="1" x14ac:dyDescent="0.3">
      <c r="A166" s="194"/>
      <c r="B166" s="10"/>
      <c r="C166" s="195" t="s">
        <v>44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4487.7328300000008</v>
      </c>
      <c r="G166" s="80">
        <f>G144+G148+G149+G159+G160+G161+G162+G163+G164</f>
        <v>40740.36535</v>
      </c>
      <c r="H166" s="80">
        <f>H144+H148+H149+H159+H160+H161+H162+H163+H164</f>
        <v>142672.63464999999</v>
      </c>
      <c r="I166" s="420">
        <f>I144+I148+I149+I159+I160+I161+I162+I163+I164</f>
        <v>41111.386770000005</v>
      </c>
      <c r="J166" s="421"/>
    </row>
    <row r="167" spans="1:10" ht="14.25" customHeight="1" x14ac:dyDescent="0.25">
      <c r="A167" s="194"/>
      <c r="B167" s="10"/>
      <c r="C167" s="197" t="s">
        <v>83</v>
      </c>
      <c r="D167" s="104"/>
      <c r="E167" s="104"/>
      <c r="F167" s="104"/>
      <c r="G167" s="104"/>
      <c r="H167" s="198"/>
      <c r="I167" s="198"/>
      <c r="J167" s="196"/>
    </row>
    <row r="168" spans="1:10" ht="14.25" customHeight="1" x14ac:dyDescent="0.25">
      <c r="A168" s="9"/>
      <c r="B168" s="10"/>
      <c r="C168" s="157" t="s">
        <v>84</v>
      </c>
      <c r="D168" s="104"/>
      <c r="E168" s="104"/>
      <c r="F168" s="104"/>
      <c r="G168" s="104"/>
      <c r="H168" s="198"/>
      <c r="I168" s="194"/>
      <c r="J168" s="42"/>
    </row>
    <row r="169" spans="1:10" ht="14.25" customHeight="1" x14ac:dyDescent="0.25">
      <c r="A169" s="9"/>
      <c r="B169" s="10"/>
      <c r="C169" s="87" t="s">
        <v>147</v>
      </c>
      <c r="D169" s="104"/>
      <c r="E169" s="104"/>
      <c r="F169" s="104"/>
      <c r="G169" s="104"/>
      <c r="H169" s="198"/>
      <c r="I169" s="194"/>
      <c r="J169" s="42"/>
    </row>
    <row r="170" spans="1:10" ht="14.25" customHeight="1" x14ac:dyDescent="0.25">
      <c r="A170" s="9"/>
      <c r="B170" s="10"/>
      <c r="C170" s="81" t="s">
        <v>148</v>
      </c>
      <c r="D170" s="104"/>
      <c r="E170" s="104"/>
      <c r="F170" s="104"/>
      <c r="G170" s="104"/>
      <c r="H170" s="198"/>
      <c r="I170" s="198"/>
      <c r="J170" s="42"/>
    </row>
    <row r="171" spans="1:10" ht="15.75" x14ac:dyDescent="0.25">
      <c r="A171" s="9"/>
      <c r="B171" s="10"/>
      <c r="C171" s="87" t="s">
        <v>85</v>
      </c>
      <c r="D171" s="104"/>
      <c r="E171" s="104"/>
      <c r="F171" s="104"/>
      <c r="G171" s="104"/>
      <c r="H171" s="198"/>
      <c r="I171" s="198"/>
      <c r="J171" s="42"/>
    </row>
    <row r="172" spans="1:10" ht="15.75" x14ac:dyDescent="0.25">
      <c r="A172" s="9"/>
      <c r="B172" s="10"/>
      <c r="C172" s="81" t="s">
        <v>86</v>
      </c>
      <c r="D172" s="104"/>
      <c r="E172" s="104"/>
      <c r="F172" s="104"/>
      <c r="G172" s="104"/>
      <c r="H172" s="198"/>
      <c r="I172" s="198"/>
      <c r="J172" s="42"/>
    </row>
    <row r="173" spans="1:10" ht="12" customHeight="1" thickBot="1" x14ac:dyDescent="0.3">
      <c r="A173" s="1"/>
      <c r="B173" s="199"/>
      <c r="C173" s="135"/>
      <c r="D173" s="200"/>
      <c r="E173" s="200"/>
      <c r="F173" s="201"/>
      <c r="G173" s="201"/>
      <c r="H173" s="135"/>
      <c r="I173" s="135"/>
      <c r="J173" s="102"/>
    </row>
    <row r="174" spans="1:10" ht="12" customHeight="1" thickTop="1" x14ac:dyDescent="0.25">
      <c r="A174" s="1"/>
      <c r="B174" s="3"/>
      <c r="C174" s="124"/>
      <c r="D174" s="202"/>
      <c r="E174" s="202"/>
      <c r="F174" s="202"/>
      <c r="G174" s="202"/>
      <c r="H174" s="3"/>
      <c r="I174" s="3"/>
      <c r="J174" s="3"/>
    </row>
    <row r="175" spans="1:10" ht="12" customHeight="1" x14ac:dyDescent="0.25">
      <c r="A175" s="1"/>
      <c r="B175" s="3"/>
      <c r="C175" s="124"/>
      <c r="D175" s="202"/>
      <c r="E175" s="202"/>
      <c r="F175" s="202"/>
      <c r="G175" s="202"/>
      <c r="H175" s="3"/>
      <c r="I175" s="3"/>
      <c r="J175" s="3"/>
    </row>
    <row r="176" spans="1:10" ht="12" customHeight="1" x14ac:dyDescent="0.25">
      <c r="A176" s="1"/>
      <c r="B176" s="3"/>
      <c r="C176" s="124"/>
      <c r="D176" s="202"/>
      <c r="E176" s="202"/>
      <c r="F176" s="202"/>
      <c r="G176" s="202"/>
      <c r="H176" s="3"/>
      <c r="I176" s="3"/>
      <c r="J176" s="3"/>
    </row>
    <row r="177" spans="1:10" ht="20.25" customHeight="1" x14ac:dyDescent="0.25">
      <c r="A177" s="1"/>
      <c r="B177" s="3"/>
      <c r="C177" s="124"/>
      <c r="D177" s="202"/>
      <c r="E177" s="202"/>
      <c r="F177" s="202"/>
      <c r="G177" s="202"/>
      <c r="H177" s="3"/>
      <c r="I177" s="3"/>
      <c r="J177" s="3"/>
    </row>
    <row r="178" spans="1:10" ht="21.75" customHeight="1" x14ac:dyDescent="0.25">
      <c r="A178" s="1"/>
      <c r="B178" s="4"/>
      <c r="C178" s="140" t="s">
        <v>87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3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3">
      <c r="A180" s="3"/>
      <c r="B180" s="203"/>
      <c r="C180" s="204"/>
      <c r="D180" s="204"/>
      <c r="E180" s="204"/>
      <c r="F180" s="204"/>
      <c r="G180" s="204"/>
      <c r="H180" s="204"/>
      <c r="I180" s="204"/>
      <c r="J180" s="205"/>
    </row>
    <row r="181" spans="1:10" ht="14.1" customHeight="1" thickBot="1" x14ac:dyDescent="0.3">
      <c r="A181" s="3"/>
      <c r="B181" s="7"/>
      <c r="C181" s="400" t="s">
        <v>2</v>
      </c>
      <c r="D181" s="401"/>
      <c r="E181" s="206"/>
      <c r="F181" s="206"/>
      <c r="G181" s="206"/>
      <c r="H181" s="3"/>
      <c r="I181" s="3"/>
      <c r="J181" s="8"/>
    </row>
    <row r="182" spans="1:10" ht="14.1" customHeight="1" thickBot="1" x14ac:dyDescent="0.3">
      <c r="A182" s="3"/>
      <c r="B182" s="7"/>
      <c r="C182" s="207" t="s">
        <v>7</v>
      </c>
      <c r="D182" s="208">
        <v>12975</v>
      </c>
      <c r="E182" s="206"/>
      <c r="F182" s="206"/>
      <c r="G182" s="206"/>
      <c r="H182" s="3"/>
      <c r="I182" s="3"/>
      <c r="J182" s="8"/>
    </row>
    <row r="183" spans="1:10" ht="14.1" customHeight="1" thickBot="1" x14ac:dyDescent="0.3">
      <c r="A183" s="3"/>
      <c r="B183" s="7"/>
      <c r="C183" s="207" t="s">
        <v>10</v>
      </c>
      <c r="D183" s="208">
        <v>11085</v>
      </c>
      <c r="E183" s="206"/>
      <c r="F183" s="206"/>
      <c r="G183" s="209"/>
      <c r="H183" s="3"/>
      <c r="I183" s="3"/>
      <c r="J183" s="8"/>
    </row>
    <row r="184" spans="1:10" ht="14.1" customHeight="1" thickBot="1" x14ac:dyDescent="0.3">
      <c r="A184" s="3"/>
      <c r="B184" s="7"/>
      <c r="C184" s="207" t="s">
        <v>88</v>
      </c>
      <c r="D184" s="208">
        <v>940</v>
      </c>
      <c r="E184" s="206"/>
      <c r="F184" s="206"/>
      <c r="G184" s="206"/>
      <c r="H184" s="3"/>
      <c r="I184" s="3"/>
      <c r="J184" s="8"/>
    </row>
    <row r="185" spans="1:10" ht="14.1" customHeight="1" thickBot="1" x14ac:dyDescent="0.3">
      <c r="A185" s="3"/>
      <c r="B185" s="7"/>
      <c r="C185" s="207" t="s">
        <v>57</v>
      </c>
      <c r="D185" s="208">
        <v>25000</v>
      </c>
      <c r="E185" s="206"/>
      <c r="F185" s="206"/>
      <c r="G185" s="206"/>
      <c r="H185" s="3"/>
      <c r="I185" s="3"/>
      <c r="J185" s="8"/>
    </row>
    <row r="186" spans="1:10" ht="14.1" customHeight="1" x14ac:dyDescent="0.25">
      <c r="A186" s="3"/>
      <c r="B186" s="7"/>
      <c r="C186" s="210"/>
      <c r="D186" s="211"/>
      <c r="E186" s="206"/>
      <c r="F186" s="206"/>
      <c r="G186" s="206"/>
      <c r="H186" s="3"/>
      <c r="I186" s="3"/>
      <c r="J186" s="8"/>
    </row>
    <row r="187" spans="1:10" ht="3.75" customHeight="1" thickBot="1" x14ac:dyDescent="0.3">
      <c r="A187" s="3"/>
      <c r="B187" s="30"/>
      <c r="C187" s="212"/>
      <c r="D187" s="212"/>
      <c r="E187" s="213"/>
      <c r="F187" s="213"/>
      <c r="G187" s="213"/>
      <c r="H187" s="159"/>
      <c r="I187" s="159"/>
      <c r="J187" s="160"/>
    </row>
    <row r="188" spans="1:10" ht="24.75" customHeight="1" x14ac:dyDescent="0.25">
      <c r="A188" s="3"/>
      <c r="B188" s="7"/>
      <c r="C188" s="37" t="s">
        <v>18</v>
      </c>
      <c r="D188" s="214"/>
      <c r="E188" s="202"/>
      <c r="F188" s="202"/>
      <c r="G188" s="202"/>
      <c r="H188" s="3"/>
      <c r="I188" s="3"/>
      <c r="J188" s="8"/>
    </row>
    <row r="189" spans="1:10" ht="15.75" customHeight="1" thickBot="1" x14ac:dyDescent="0.3">
      <c r="A189" s="3"/>
      <c r="B189" s="215"/>
      <c r="C189" s="216"/>
      <c r="D189" s="216"/>
      <c r="E189" s="216"/>
      <c r="F189" s="216"/>
      <c r="G189" s="216"/>
      <c r="H189" s="216"/>
      <c r="I189" s="216"/>
      <c r="J189" s="217"/>
    </row>
    <row r="190" spans="1:10" ht="61.5" customHeight="1" thickBot="1" x14ac:dyDescent="0.3">
      <c r="A190" s="194"/>
      <c r="B190" s="218"/>
      <c r="C190" s="39" t="s">
        <v>19</v>
      </c>
      <c r="D190" s="219" t="s">
        <v>3</v>
      </c>
      <c r="E190" s="39" t="str">
        <f>F22</f>
        <v>FANGST UKE 10</v>
      </c>
      <c r="F190" s="39" t="str">
        <f>G22</f>
        <v>FANGST T.O.M UKE 10</v>
      </c>
      <c r="G190" s="220" t="str">
        <f>H22</f>
        <v>RESTKVOTER UKE 10</v>
      </c>
      <c r="H190" s="39" t="str">
        <f>I22</f>
        <v>FANGST T.O.M. UKE 10 2021</v>
      </c>
      <c r="I190" s="221"/>
      <c r="J190" s="222"/>
    </row>
    <row r="191" spans="1:10" ht="14.1" customHeight="1" x14ac:dyDescent="0.25">
      <c r="A191" s="3"/>
      <c r="B191" s="223"/>
      <c r="C191" s="224" t="s">
        <v>89</v>
      </c>
      <c r="D191" s="396">
        <v>5082</v>
      </c>
      <c r="E191" s="225">
        <v>19.462009999999999</v>
      </c>
      <c r="F191" s="225">
        <v>228.60264000000001</v>
      </c>
      <c r="G191" s="403">
        <f>D191-F191-F192</f>
        <v>4627.8460299999997</v>
      </c>
      <c r="H191" s="225">
        <v>362.64812000000001</v>
      </c>
      <c r="I191" s="210"/>
      <c r="J191" s="226"/>
    </row>
    <row r="192" spans="1:10" ht="14.1" customHeight="1" x14ac:dyDescent="0.25">
      <c r="A192" s="3"/>
      <c r="B192" s="223"/>
      <c r="C192" s="227" t="s">
        <v>62</v>
      </c>
      <c r="D192" s="402"/>
      <c r="E192" s="228">
        <v>50.949620000000003</v>
      </c>
      <c r="F192" s="228">
        <v>225.55133000000001</v>
      </c>
      <c r="G192" s="404"/>
      <c r="H192" s="228">
        <v>248.44973999999999</v>
      </c>
      <c r="I192" s="210"/>
      <c r="J192" s="226"/>
    </row>
    <row r="193" spans="1:10" ht="15.6" customHeight="1" thickBot="1" x14ac:dyDescent="0.3">
      <c r="A193" s="3"/>
      <c r="B193" s="223"/>
      <c r="C193" s="229" t="s">
        <v>90</v>
      </c>
      <c r="D193" s="75">
        <v>200</v>
      </c>
      <c r="E193" s="230"/>
      <c r="F193" s="230">
        <v>8.9809199999999993</v>
      </c>
      <c r="G193" s="230">
        <f>D193-F193</f>
        <v>191.01908</v>
      </c>
      <c r="H193" s="230">
        <v>15.934760000000001</v>
      </c>
      <c r="I193" s="210"/>
      <c r="J193" s="226"/>
    </row>
    <row r="194" spans="1:10" ht="14.1" customHeight="1" x14ac:dyDescent="0.25">
      <c r="A194" s="231"/>
      <c r="B194" s="232"/>
      <c r="C194" s="233" t="s">
        <v>91</v>
      </c>
      <c r="D194" s="234">
        <v>7622</v>
      </c>
      <c r="E194" s="235">
        <f>E195+E196+E197</f>
        <v>1.69428</v>
      </c>
      <c r="F194" s="235">
        <f>F195+F196+F197</f>
        <v>14.3978</v>
      </c>
      <c r="G194" s="235">
        <f>D194-F194</f>
        <v>7607.6022000000003</v>
      </c>
      <c r="H194" s="235">
        <f>H195+H196+H197</f>
        <v>29.232430000000001</v>
      </c>
      <c r="I194" s="236"/>
      <c r="J194" s="237"/>
    </row>
    <row r="195" spans="1:10" ht="14.1" customHeight="1" x14ac:dyDescent="0.25">
      <c r="A195" s="124"/>
      <c r="B195" s="238"/>
      <c r="C195" s="239" t="s">
        <v>92</v>
      </c>
      <c r="D195" s="61"/>
      <c r="E195" s="176">
        <v>0.1106</v>
      </c>
      <c r="F195" s="176">
        <v>0.70155999999999996</v>
      </c>
      <c r="G195" s="176"/>
      <c r="H195" s="176">
        <v>3.02725</v>
      </c>
      <c r="I195" s="240"/>
      <c r="J195" s="241"/>
    </row>
    <row r="196" spans="1:10" ht="14.1" customHeight="1" x14ac:dyDescent="0.25">
      <c r="A196" s="124"/>
      <c r="B196" s="238"/>
      <c r="C196" s="239" t="s">
        <v>93</v>
      </c>
      <c r="D196" s="61"/>
      <c r="E196" s="176">
        <v>0.87156</v>
      </c>
      <c r="F196" s="176">
        <v>10.35459</v>
      </c>
      <c r="G196" s="176"/>
      <c r="H196" s="176">
        <v>11.6136</v>
      </c>
      <c r="I196" s="240"/>
      <c r="J196" s="242"/>
    </row>
    <row r="197" spans="1:10" ht="14.1" customHeight="1" thickBot="1" x14ac:dyDescent="0.3">
      <c r="A197" s="124"/>
      <c r="B197" s="238"/>
      <c r="C197" s="243" t="s">
        <v>94</v>
      </c>
      <c r="D197" s="93"/>
      <c r="E197" s="244">
        <v>0.71211999999999998</v>
      </c>
      <c r="F197" s="244">
        <v>3.34165</v>
      </c>
      <c r="G197" s="244"/>
      <c r="H197" s="244">
        <v>14.59158</v>
      </c>
      <c r="I197" s="240"/>
      <c r="J197" s="242"/>
    </row>
    <row r="198" spans="1:10" ht="14.1" customHeight="1" thickBot="1" x14ac:dyDescent="0.3">
      <c r="A198" s="3"/>
      <c r="B198" s="7"/>
      <c r="C198" s="78" t="s">
        <v>95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3">
      <c r="A199" s="3"/>
      <c r="B199" s="7"/>
      <c r="C199" s="245" t="s">
        <v>96</v>
      </c>
      <c r="D199" s="246"/>
      <c r="E199" s="247"/>
      <c r="F199" s="247"/>
      <c r="G199" s="247">
        <v>7.4999999999999997E-3</v>
      </c>
      <c r="H199" s="247"/>
      <c r="I199" s="11"/>
      <c r="J199" s="12"/>
    </row>
    <row r="200" spans="1:10" ht="19.350000000000001" customHeight="1" thickBot="1" x14ac:dyDescent="0.3">
      <c r="A200" s="194"/>
      <c r="B200" s="10"/>
      <c r="C200" s="79" t="s">
        <v>44</v>
      </c>
      <c r="D200" s="248">
        <f>D191+D193+D194+D198</f>
        <v>12975</v>
      </c>
      <c r="E200" s="248">
        <f>E191+E192+E193+E194+E198+E199</f>
        <v>72.105910000000009</v>
      </c>
      <c r="F200" s="248">
        <f>F191+F192+F193+F194+F198+F199</f>
        <v>477.53269000000006</v>
      </c>
      <c r="G200" s="248">
        <f>D200-F200</f>
        <v>12497.46731</v>
      </c>
      <c r="H200" s="248">
        <f>H191+H192+H193+H194+H198+H199</f>
        <v>656.89424999999994</v>
      </c>
      <c r="I200" s="198"/>
      <c r="J200" s="196"/>
    </row>
    <row r="201" spans="1:10" ht="15.75" customHeight="1" x14ac:dyDescent="0.25">
      <c r="A201" s="3"/>
      <c r="B201" s="215"/>
      <c r="C201" s="405" t="s">
        <v>97</v>
      </c>
      <c r="D201" s="405"/>
      <c r="E201" s="405"/>
      <c r="F201" s="405"/>
      <c r="G201" s="405"/>
      <c r="H201" s="216"/>
      <c r="I201" s="216"/>
      <c r="J201" s="217"/>
    </row>
    <row r="202" spans="1:10" ht="12" customHeight="1" thickBot="1" x14ac:dyDescent="0.3">
      <c r="A202" s="194"/>
      <c r="B202" s="249"/>
      <c r="C202" s="135"/>
      <c r="D202" s="135"/>
      <c r="E202" s="135"/>
      <c r="F202" s="135"/>
      <c r="G202" s="135"/>
      <c r="H202" s="250"/>
      <c r="I202" s="251"/>
      <c r="J202" s="252"/>
    </row>
    <row r="203" spans="1:10" ht="10.5" customHeight="1" thickTop="1" x14ac:dyDescent="0.25">
      <c r="A203" s="191"/>
      <c r="B203" s="3"/>
      <c r="C203" s="124"/>
      <c r="D203" s="202"/>
      <c r="E203" s="202"/>
      <c r="F203" s="202"/>
      <c r="G203" s="202"/>
      <c r="H203" s="3"/>
      <c r="I203" s="3"/>
      <c r="J203" s="3"/>
    </row>
    <row r="204" spans="1:10" ht="10.5" customHeight="1" x14ac:dyDescent="0.25">
      <c r="A204" s="191"/>
      <c r="B204" s="3"/>
      <c r="C204" s="124"/>
      <c r="D204" s="202"/>
      <c r="E204" s="202"/>
      <c r="F204" s="202"/>
      <c r="G204" s="202"/>
      <c r="H204" s="3"/>
      <c r="I204" s="3"/>
      <c r="J204" s="3"/>
    </row>
    <row r="205" spans="1:10" ht="21.75" customHeight="1" x14ac:dyDescent="0.35">
      <c r="A205" s="191"/>
      <c r="B205" s="3"/>
      <c r="C205" s="253" t="s">
        <v>98</v>
      </c>
      <c r="D205" s="202"/>
      <c r="E205" s="202"/>
      <c r="F205" s="202"/>
      <c r="G205" s="202"/>
      <c r="H205" s="3"/>
      <c r="I205" s="3"/>
      <c r="J205" s="3"/>
    </row>
    <row r="206" spans="1:10" ht="21.75" customHeight="1" thickBot="1" x14ac:dyDescent="0.4">
      <c r="A206" s="191"/>
      <c r="B206" s="3"/>
      <c r="C206" s="253"/>
      <c r="D206" s="202"/>
      <c r="E206" s="202"/>
      <c r="F206" s="202"/>
      <c r="G206" s="202"/>
      <c r="H206" s="3"/>
      <c r="I206" s="3"/>
      <c r="J206" s="3"/>
    </row>
    <row r="207" spans="1:10" ht="12" customHeight="1" thickTop="1" thickBot="1" x14ac:dyDescent="0.3">
      <c r="A207" s="191"/>
      <c r="B207" s="105"/>
      <c r="C207" s="254"/>
      <c r="D207" s="255"/>
      <c r="E207" s="255"/>
      <c r="F207" s="255"/>
      <c r="G207" s="255"/>
      <c r="H207" s="106"/>
      <c r="I207" s="106"/>
      <c r="J207" s="107"/>
    </row>
    <row r="208" spans="1:10" ht="15" customHeight="1" thickBot="1" x14ac:dyDescent="0.3">
      <c r="A208" s="191"/>
      <c r="B208" s="7"/>
      <c r="C208" s="400" t="s">
        <v>2</v>
      </c>
      <c r="D208" s="401"/>
      <c r="E208" s="191"/>
      <c r="F208" s="191"/>
      <c r="G208" s="202"/>
      <c r="H208" s="3"/>
      <c r="I208" s="3"/>
      <c r="J208" s="8"/>
    </row>
    <row r="209" spans="1:10" ht="15" customHeight="1" x14ac:dyDescent="0.25">
      <c r="A209" s="191"/>
      <c r="B209" s="7"/>
      <c r="C209" s="256" t="s">
        <v>99</v>
      </c>
      <c r="D209" s="257">
        <v>44291</v>
      </c>
      <c r="E209" s="258"/>
      <c r="F209" s="191"/>
      <c r="G209" s="202"/>
      <c r="H209" s="3"/>
      <c r="I209" s="3"/>
      <c r="J209" s="8"/>
    </row>
    <row r="210" spans="1:10" ht="15" customHeight="1" x14ac:dyDescent="0.25">
      <c r="A210" s="191"/>
      <c r="B210" s="7"/>
      <c r="C210" s="259" t="s">
        <v>100</v>
      </c>
      <c r="D210" s="260">
        <v>15198</v>
      </c>
      <c r="E210" s="258"/>
      <c r="F210" s="191"/>
      <c r="G210" s="202"/>
      <c r="H210" s="3"/>
      <c r="I210" s="3"/>
      <c r="J210" s="8"/>
    </row>
    <row r="211" spans="1:10" ht="18" thickBot="1" x14ac:dyDescent="0.3">
      <c r="A211" s="191"/>
      <c r="B211" s="7"/>
      <c r="C211" s="259" t="s">
        <v>101</v>
      </c>
      <c r="D211" s="260">
        <v>7721</v>
      </c>
      <c r="E211" s="258"/>
      <c r="F211" s="191"/>
      <c r="G211" s="202"/>
      <c r="H211" s="3"/>
      <c r="I211" s="3"/>
      <c r="J211" s="8"/>
    </row>
    <row r="212" spans="1:10" ht="11.25" customHeight="1" thickBot="1" x14ac:dyDescent="0.3">
      <c r="A212" s="191"/>
      <c r="B212" s="7"/>
      <c r="C212" s="261" t="s">
        <v>57</v>
      </c>
      <c r="D212" s="262">
        <v>67210</v>
      </c>
      <c r="E212" s="258"/>
      <c r="F212" s="191"/>
      <c r="G212" s="202"/>
      <c r="H212" s="3"/>
      <c r="I212" s="3"/>
      <c r="J212" s="8"/>
    </row>
    <row r="213" spans="1:10" ht="12" customHeight="1" x14ac:dyDescent="0.25">
      <c r="A213" s="3"/>
      <c r="B213" s="7"/>
      <c r="C213" s="263" t="s">
        <v>102</v>
      </c>
      <c r="D213" s="264"/>
      <c r="E213" s="264"/>
      <c r="F213" s="202"/>
      <c r="G213" s="202"/>
      <c r="H213" s="3"/>
      <c r="I213" s="3"/>
      <c r="J213" s="8"/>
    </row>
    <row r="214" spans="1:10" ht="10.5" customHeight="1" x14ac:dyDescent="0.25">
      <c r="A214" s="3"/>
      <c r="B214" s="7"/>
      <c r="C214" s="265" t="s">
        <v>103</v>
      </c>
      <c r="D214" s="264"/>
      <c r="E214" s="264"/>
      <c r="F214" s="202"/>
      <c r="G214" s="202"/>
      <c r="H214" s="3"/>
      <c r="I214" s="3"/>
      <c r="J214" s="8"/>
    </row>
    <row r="215" spans="1:10" ht="12" customHeight="1" x14ac:dyDescent="0.25">
      <c r="A215" s="3"/>
      <c r="B215" s="7"/>
      <c r="C215" s="265" t="s">
        <v>104</v>
      </c>
      <c r="D215" s="264"/>
      <c r="E215" s="264"/>
      <c r="F215" s="202"/>
      <c r="G215" s="202"/>
      <c r="H215" s="3"/>
      <c r="I215" s="3"/>
      <c r="J215" s="8"/>
    </row>
    <row r="216" spans="1:10" ht="12" customHeight="1" thickBot="1" x14ac:dyDescent="0.3">
      <c r="A216" s="3"/>
      <c r="B216" s="30"/>
      <c r="C216" s="213"/>
      <c r="D216" s="212"/>
      <c r="E216" s="212"/>
      <c r="F216" s="213"/>
      <c r="G216" s="213"/>
      <c r="H216" s="213"/>
      <c r="I216" s="159"/>
      <c r="J216" s="160"/>
    </row>
    <row r="217" spans="1:10" ht="23.25" customHeight="1" x14ac:dyDescent="0.25">
      <c r="A217" s="3"/>
      <c r="B217" s="7"/>
      <c r="C217" s="37" t="s">
        <v>18</v>
      </c>
      <c r="D217" s="202"/>
      <c r="E217" s="202"/>
      <c r="F217" s="202"/>
      <c r="G217" s="3"/>
      <c r="H217" s="3"/>
      <c r="I217" s="3"/>
      <c r="J217" s="8"/>
    </row>
    <row r="218" spans="1:10" ht="15" customHeight="1" thickBot="1" x14ac:dyDescent="0.3">
      <c r="A218" s="3"/>
      <c r="B218" s="7"/>
      <c r="C218" s="88"/>
      <c r="D218" s="202"/>
      <c r="E218" s="202"/>
      <c r="F218" s="202"/>
      <c r="G218" s="202"/>
      <c r="H218" s="3"/>
      <c r="I218" s="3"/>
      <c r="J218" s="8"/>
    </row>
    <row r="219" spans="1:10" ht="48.75" customHeight="1" thickBot="1" x14ac:dyDescent="0.3">
      <c r="A219" s="3"/>
      <c r="B219" s="7"/>
      <c r="C219" s="266" t="s">
        <v>19</v>
      </c>
      <c r="D219" s="267" t="s">
        <v>3</v>
      </c>
      <c r="E219" s="266" t="str">
        <f>F22</f>
        <v>FANGST UKE 10</v>
      </c>
      <c r="F219" s="266" t="str">
        <f>G22</f>
        <v>FANGST T.O.M UKE 10</v>
      </c>
      <c r="G219" s="266" t="str">
        <f>H22</f>
        <v>RESTKVOTER UKE 10</v>
      </c>
      <c r="H219" s="266" t="str">
        <f>I22</f>
        <v>FANGST T.O.M. UKE 10 2021</v>
      </c>
      <c r="I219" s="3"/>
      <c r="J219" s="8"/>
    </row>
    <row r="220" spans="1:10" ht="15" customHeight="1" thickBot="1" x14ac:dyDescent="0.3">
      <c r="A220" s="3"/>
      <c r="B220" s="7"/>
      <c r="C220" s="268" t="s">
        <v>5</v>
      </c>
      <c r="D220" s="269">
        <v>44139</v>
      </c>
      <c r="E220" s="269">
        <v>584.79791999999998</v>
      </c>
      <c r="F220" s="269">
        <v>3517.6886500000001</v>
      </c>
      <c r="G220" s="269">
        <f>D220-F220</f>
        <v>40621.311350000004</v>
      </c>
      <c r="H220" s="269">
        <v>5142.9003300000004</v>
      </c>
      <c r="I220" s="270"/>
      <c r="J220" s="8"/>
    </row>
    <row r="221" spans="1:10" ht="15" customHeight="1" thickBot="1" x14ac:dyDescent="0.3">
      <c r="A221" s="3"/>
      <c r="B221" s="7"/>
      <c r="C221" s="271" t="s">
        <v>79</v>
      </c>
      <c r="D221" s="269">
        <v>100</v>
      </c>
      <c r="E221" s="269">
        <v>6.3470000000000004</v>
      </c>
      <c r="F221" s="269">
        <v>7.3902999999999999</v>
      </c>
      <c r="G221" s="269">
        <f>D221-F221</f>
        <v>92.609700000000004</v>
      </c>
      <c r="H221" s="269">
        <v>4.6673499999999999</v>
      </c>
      <c r="I221" s="270"/>
      <c r="J221" s="8"/>
    </row>
    <row r="222" spans="1:10" ht="15.75" customHeight="1" thickBot="1" x14ac:dyDescent="0.3">
      <c r="A222" s="3"/>
      <c r="B222" s="7"/>
      <c r="C222" s="272" t="s">
        <v>95</v>
      </c>
      <c r="D222" s="273">
        <v>52</v>
      </c>
      <c r="E222" s="273"/>
      <c r="F222" s="273"/>
      <c r="G222" s="273">
        <f>D222-F222</f>
        <v>52</v>
      </c>
      <c r="H222" s="273"/>
      <c r="I222" s="270"/>
      <c r="J222" s="8"/>
    </row>
    <row r="223" spans="1:10" ht="16.5" customHeight="1" thickBot="1" x14ac:dyDescent="0.3">
      <c r="A223" s="3"/>
      <c r="B223" s="7"/>
      <c r="C223" s="274" t="s">
        <v>105</v>
      </c>
      <c r="D223" s="275">
        <f>SUM(D220:D222)</f>
        <v>44291</v>
      </c>
      <c r="E223" s="275">
        <f>SUM(E220:E222)</f>
        <v>591.14491999999996</v>
      </c>
      <c r="F223" s="275">
        <f>SUM(F220:F222)</f>
        <v>3525.0789500000001</v>
      </c>
      <c r="G223" s="275">
        <f>D223-F223</f>
        <v>40765.921049999997</v>
      </c>
      <c r="H223" s="275">
        <f>SUM(H220:H222)</f>
        <v>5147.5676800000001</v>
      </c>
      <c r="I223" s="270"/>
      <c r="J223" s="8"/>
    </row>
    <row r="224" spans="1:10" ht="17.100000000000001" customHeight="1" thickBot="1" x14ac:dyDescent="0.3">
      <c r="A224" s="3"/>
      <c r="B224" s="199"/>
      <c r="C224" s="276" t="s">
        <v>106</v>
      </c>
      <c r="D224" s="135"/>
      <c r="E224" s="135"/>
      <c r="F224" s="277"/>
      <c r="G224" s="277"/>
      <c r="H224" s="277"/>
      <c r="I224" s="277"/>
      <c r="J224" s="278"/>
    </row>
    <row r="225" spans="1:10" ht="0" hidden="1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00000000000001" customHeight="1" thickTop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279"/>
    </row>
    <row r="259" spans="1:10" ht="30" customHeight="1" x14ac:dyDescent="0.25">
      <c r="A259" s="280"/>
      <c r="B259" s="279"/>
      <c r="C259" s="281" t="s">
        <v>107</v>
      </c>
      <c r="D259" s="279"/>
      <c r="E259" s="279"/>
      <c r="F259" s="279"/>
      <c r="G259" s="279"/>
      <c r="H259" s="279"/>
      <c r="I259" s="279"/>
      <c r="J259" s="282"/>
    </row>
    <row r="260" spans="1:10" ht="30" customHeight="1" thickBot="1" x14ac:dyDescent="0.3">
      <c r="A260" s="280"/>
      <c r="B260" s="279"/>
      <c r="C260" s="281"/>
      <c r="D260" s="279"/>
      <c r="E260" s="279"/>
      <c r="F260" s="279"/>
      <c r="G260" s="279"/>
      <c r="H260" s="279"/>
      <c r="I260" s="279"/>
      <c r="J260" s="282"/>
    </row>
    <row r="261" spans="1:10" ht="14.1" customHeight="1" thickTop="1" thickBot="1" x14ac:dyDescent="0.3">
      <c r="A261" s="3"/>
      <c r="B261" s="283"/>
      <c r="C261" s="284"/>
      <c r="D261" s="284"/>
      <c r="E261" s="284"/>
      <c r="F261" s="284"/>
      <c r="G261" s="284"/>
      <c r="H261" s="284"/>
      <c r="I261" s="284"/>
      <c r="J261" s="142"/>
    </row>
    <row r="262" spans="1:10" ht="14.1" customHeight="1" thickBot="1" x14ac:dyDescent="0.3">
      <c r="A262" s="194"/>
      <c r="B262" s="218"/>
      <c r="C262" s="400" t="s">
        <v>2</v>
      </c>
      <c r="D262" s="401"/>
      <c r="E262" s="191"/>
      <c r="F262" s="191"/>
      <c r="G262" s="221"/>
      <c r="H262" s="221"/>
      <c r="I262" s="221"/>
      <c r="J262" s="226"/>
    </row>
    <row r="263" spans="1:10" ht="14.1" customHeight="1" x14ac:dyDescent="0.25">
      <c r="A263" s="3"/>
      <c r="B263" s="223"/>
      <c r="C263" s="256" t="s">
        <v>99</v>
      </c>
      <c r="D263" s="257">
        <v>1870</v>
      </c>
      <c r="E263" s="258"/>
      <c r="F263" s="285"/>
      <c r="G263" s="210"/>
      <c r="H263" s="210"/>
      <c r="I263" s="210"/>
      <c r="J263" s="226"/>
    </row>
    <row r="264" spans="1:10" ht="14.1" customHeight="1" x14ac:dyDescent="0.25">
      <c r="A264" s="3"/>
      <c r="B264" s="223"/>
      <c r="C264" s="259" t="s">
        <v>108</v>
      </c>
      <c r="D264" s="260">
        <v>5934</v>
      </c>
      <c r="E264" s="258"/>
      <c r="F264" s="285"/>
      <c r="G264" s="210"/>
      <c r="H264" s="210"/>
      <c r="I264" s="210"/>
      <c r="J264" s="226"/>
    </row>
    <row r="265" spans="1:10" ht="14.1" customHeight="1" x14ac:dyDescent="0.25">
      <c r="A265" s="3"/>
      <c r="B265" s="223"/>
      <c r="C265" s="259" t="s">
        <v>109</v>
      </c>
      <c r="D265" s="260">
        <v>5060</v>
      </c>
      <c r="E265" s="258"/>
      <c r="F265" s="285"/>
      <c r="G265" s="210"/>
      <c r="H265" s="210"/>
      <c r="I265" s="210"/>
      <c r="J265" s="226"/>
    </row>
    <row r="266" spans="1:10" ht="13.5" customHeight="1" thickBot="1" x14ac:dyDescent="0.3">
      <c r="A266" s="3"/>
      <c r="B266" s="223"/>
      <c r="C266" s="259" t="s">
        <v>88</v>
      </c>
      <c r="D266" s="260">
        <v>382</v>
      </c>
      <c r="E266" s="258"/>
      <c r="F266" s="285"/>
      <c r="G266" s="286"/>
      <c r="H266" s="210"/>
      <c r="I266" s="210"/>
      <c r="J266" s="226"/>
    </row>
    <row r="267" spans="1:10" ht="14.25" customHeight="1" thickBot="1" x14ac:dyDescent="0.3">
      <c r="A267" s="3"/>
      <c r="B267" s="223"/>
      <c r="C267" s="261" t="s">
        <v>57</v>
      </c>
      <c r="D267" s="262">
        <f>SUM(D263:D266)</f>
        <v>13246</v>
      </c>
      <c r="E267" s="258"/>
      <c r="F267" s="191"/>
      <c r="G267" s="286"/>
      <c r="H267" s="210"/>
      <c r="I267" s="210"/>
      <c r="J267" s="287"/>
    </row>
    <row r="268" spans="1:10" ht="14.1" customHeight="1" x14ac:dyDescent="0.25">
      <c r="A268" s="3"/>
      <c r="B268" s="288"/>
      <c r="C268" s="289" t="s">
        <v>110</v>
      </c>
      <c r="D268" s="290"/>
      <c r="E268" s="214"/>
      <c r="F268" s="291"/>
      <c r="G268" s="292"/>
      <c r="H268" s="293"/>
      <c r="I268" s="293"/>
      <c r="J268" s="287"/>
    </row>
    <row r="269" spans="1:10" ht="15" customHeight="1" x14ac:dyDescent="0.25">
      <c r="A269" s="3"/>
      <c r="B269" s="288"/>
      <c r="C269" s="294" t="s">
        <v>111</v>
      </c>
      <c r="D269" s="295"/>
      <c r="E269" s="292"/>
      <c r="F269" s="293"/>
      <c r="G269" s="293"/>
      <c r="H269" s="293"/>
      <c r="I269" s="293"/>
      <c r="J269" s="8"/>
    </row>
    <row r="270" spans="1:10" ht="14.25" customHeight="1" thickBot="1" x14ac:dyDescent="0.3">
      <c r="A270" s="3"/>
      <c r="B270" s="288"/>
      <c r="C270" s="294" t="s">
        <v>112</v>
      </c>
      <c r="D270" s="292"/>
      <c r="E270" s="292"/>
      <c r="F270" s="293"/>
      <c r="G270" s="293"/>
      <c r="H270" s="293"/>
      <c r="I270" s="293"/>
      <c r="J270" s="287"/>
    </row>
    <row r="271" spans="1:10" ht="23.25" customHeight="1" x14ac:dyDescent="0.25">
      <c r="A271" s="3"/>
      <c r="B271" s="296"/>
      <c r="C271" s="297" t="s">
        <v>18</v>
      </c>
      <c r="D271" s="297"/>
      <c r="E271" s="297"/>
      <c r="F271" s="297"/>
      <c r="G271" s="297"/>
      <c r="H271" s="297"/>
      <c r="I271" s="297"/>
      <c r="J271" s="298"/>
    </row>
    <row r="272" spans="1:10" ht="14.1" customHeight="1" thickBot="1" x14ac:dyDescent="0.3">
      <c r="A272" s="3"/>
      <c r="B272" s="299"/>
      <c r="C272" s="300"/>
      <c r="D272" s="300"/>
      <c r="E272" s="300"/>
      <c r="F272" s="300"/>
      <c r="G272" s="300"/>
      <c r="H272" s="300"/>
      <c r="I272" s="300"/>
      <c r="J272" s="287"/>
    </row>
    <row r="273" spans="1:10" ht="54" customHeight="1" thickBot="1" x14ac:dyDescent="0.3">
      <c r="A273" s="3"/>
      <c r="B273" s="288"/>
      <c r="C273" s="266" t="s">
        <v>19</v>
      </c>
      <c r="D273" s="301" t="s">
        <v>3</v>
      </c>
      <c r="E273" s="266" t="str">
        <f>F22</f>
        <v>FANGST UKE 10</v>
      </c>
      <c r="F273" s="266" t="str">
        <f>G22</f>
        <v>FANGST T.O.M UKE 10</v>
      </c>
      <c r="G273" s="266" t="str">
        <f>H22</f>
        <v>RESTKVOTER UKE 10</v>
      </c>
      <c r="H273" s="266" t="str">
        <f>I22</f>
        <v>FANGST T.O.M. UKE 10 2021</v>
      </c>
      <c r="I273" s="293"/>
      <c r="J273" s="237"/>
    </row>
    <row r="274" spans="1:10" ht="14.1" customHeight="1" thickBot="1" x14ac:dyDescent="0.3">
      <c r="A274" s="231"/>
      <c r="B274" s="232"/>
      <c r="C274" s="268" t="s">
        <v>113</v>
      </c>
      <c r="D274" s="406">
        <v>1865</v>
      </c>
      <c r="E274" s="302">
        <v>1.9794499999999999</v>
      </c>
      <c r="F274" s="302">
        <v>33.530819999999999</v>
      </c>
      <c r="G274" s="403">
        <f>D274-F274-F275</f>
        <v>1656.0410000000002</v>
      </c>
      <c r="H274" s="302">
        <v>43.955449999999999</v>
      </c>
      <c r="I274" s="236"/>
      <c r="J274" s="303"/>
    </row>
    <row r="275" spans="1:10" ht="14.1" customHeight="1" thickBot="1" x14ac:dyDescent="0.3">
      <c r="A275" s="3"/>
      <c r="B275" s="288"/>
      <c r="C275" s="271" t="s">
        <v>114</v>
      </c>
      <c r="D275" s="407"/>
      <c r="E275" s="302">
        <v>8.8397199999999998</v>
      </c>
      <c r="F275" s="302">
        <v>175.42818</v>
      </c>
      <c r="G275" s="408"/>
      <c r="H275" s="302">
        <v>141.81089</v>
      </c>
      <c r="I275" s="304"/>
      <c r="J275" s="237"/>
    </row>
    <row r="276" spans="1:10" ht="16.5" thickBot="1" x14ac:dyDescent="0.3">
      <c r="A276" s="231"/>
      <c r="B276" s="232"/>
      <c r="C276" s="272" t="s">
        <v>95</v>
      </c>
      <c r="D276" s="305">
        <v>5</v>
      </c>
      <c r="E276" s="306"/>
      <c r="F276" s="306">
        <v>0.35699999999999998</v>
      </c>
      <c r="G276" s="302">
        <f>D276-F276</f>
        <v>4.6429999999999998</v>
      </c>
      <c r="H276" s="306">
        <v>0.93</v>
      </c>
      <c r="I276" s="236"/>
      <c r="J276" s="307"/>
    </row>
    <row r="277" spans="1:10" ht="18.75" customHeight="1" thickBot="1" x14ac:dyDescent="0.3">
      <c r="A277" s="231"/>
      <c r="B277" s="308"/>
      <c r="C277" s="272" t="s">
        <v>115</v>
      </c>
      <c r="D277" s="309"/>
      <c r="E277" s="306"/>
      <c r="F277" s="306">
        <v>0.18256</v>
      </c>
      <c r="G277" s="302"/>
      <c r="H277" s="306">
        <v>0.29582000000000003</v>
      </c>
      <c r="I277" s="310"/>
      <c r="J277" s="287"/>
    </row>
    <row r="278" spans="1:10" ht="14.1" customHeight="1" thickBot="1" x14ac:dyDescent="0.3">
      <c r="A278" s="3"/>
      <c r="B278" s="288"/>
      <c r="C278" s="274" t="s">
        <v>105</v>
      </c>
      <c r="D278" s="311">
        <f>D263</f>
        <v>1870</v>
      </c>
      <c r="E278" s="312">
        <f>SUM(E274:E277)</f>
        <v>10.81917</v>
      </c>
      <c r="F278" s="312">
        <f>SUM(F274:F277)</f>
        <v>209.49856</v>
      </c>
      <c r="G278" s="312">
        <f>D278-F278</f>
        <v>1660.50144</v>
      </c>
      <c r="H278" s="312">
        <f>H274+H275+H276+H277</f>
        <v>186.99216000000001</v>
      </c>
      <c r="I278" s="293"/>
      <c r="J278" s="287"/>
    </row>
    <row r="279" spans="1:10" ht="14.1" customHeight="1" x14ac:dyDescent="0.25">
      <c r="A279" s="3"/>
      <c r="B279" s="288"/>
      <c r="C279" s="313"/>
      <c r="D279" s="314"/>
      <c r="E279" s="314"/>
      <c r="F279" s="314"/>
      <c r="G279" s="314"/>
      <c r="H279" s="314"/>
      <c r="I279" s="293"/>
      <c r="J279" s="287"/>
    </row>
    <row r="280" spans="1:10" ht="14.1" customHeight="1" thickBot="1" x14ac:dyDescent="0.3">
      <c r="A280" s="3"/>
      <c r="B280" s="199"/>
      <c r="C280" s="135"/>
      <c r="D280" s="135"/>
      <c r="E280" s="135"/>
      <c r="F280" s="135"/>
      <c r="G280" s="101"/>
      <c r="H280" s="135"/>
      <c r="I280" s="135"/>
      <c r="J280" s="102"/>
    </row>
    <row r="281" spans="1:10" ht="14.1" customHeight="1" thickTop="1" x14ac:dyDescent="0.25">
      <c r="A281" s="3"/>
    </row>
    <row r="282" spans="1:10" ht="14.1" customHeight="1" x14ac:dyDescent="0.25">
      <c r="A282" s="3"/>
    </row>
    <row r="283" spans="1:10" ht="14.1" customHeight="1" x14ac:dyDescent="0.25">
      <c r="A283" s="3"/>
    </row>
    <row r="284" spans="1:10" ht="14.1" customHeight="1" x14ac:dyDescent="0.25">
      <c r="A284" s="3"/>
    </row>
    <row r="285" spans="1:10" ht="14.1" customHeight="1" x14ac:dyDescent="0.25">
      <c r="A285" s="3"/>
    </row>
    <row r="286" spans="1:10" ht="14.1" customHeight="1" x14ac:dyDescent="0.25">
      <c r="A286" s="3"/>
    </row>
    <row r="287" spans="1:10" ht="14.1" customHeight="1" x14ac:dyDescent="0.25">
      <c r="A287" s="3"/>
    </row>
    <row r="288" spans="1:10" ht="30" customHeight="1" thickBot="1" x14ac:dyDescent="0.4">
      <c r="A288" s="139"/>
      <c r="B288" s="1"/>
      <c r="C288" s="315" t="s">
        <v>116</v>
      </c>
      <c r="D288" s="9"/>
      <c r="E288" s="1"/>
      <c r="F288" s="1"/>
      <c r="G288" s="1"/>
      <c r="H288" s="1"/>
      <c r="I288" s="1"/>
      <c r="J288" s="1"/>
    </row>
    <row r="289" spans="1:10" ht="17.100000000000001" customHeight="1" thickTop="1" x14ac:dyDescent="0.25">
      <c r="B289" s="316"/>
      <c r="C289" s="317"/>
      <c r="D289" s="317"/>
      <c r="E289" s="317"/>
      <c r="F289" s="317"/>
      <c r="G289" s="317"/>
      <c r="H289" s="317"/>
      <c r="I289" s="317"/>
      <c r="J289" s="318"/>
    </row>
    <row r="290" spans="1:10" ht="6" customHeight="1" thickBot="1" x14ac:dyDescent="0.3">
      <c r="B290" s="319"/>
      <c r="C290" s="191"/>
      <c r="D290" s="191"/>
      <c r="E290" s="191"/>
      <c r="F290" s="191"/>
      <c r="G290" s="191"/>
      <c r="H290" s="191"/>
      <c r="I290" s="191"/>
      <c r="J290" s="320"/>
    </row>
    <row r="291" spans="1:10" ht="18" customHeight="1" thickBot="1" x14ac:dyDescent="0.3">
      <c r="B291" s="319"/>
      <c r="C291" s="409" t="s">
        <v>2</v>
      </c>
      <c r="D291" s="410"/>
      <c r="E291" s="409" t="s">
        <v>117</v>
      </c>
      <c r="F291" s="410"/>
      <c r="G291" s="409" t="s">
        <v>118</v>
      </c>
      <c r="H291" s="410"/>
      <c r="I291" s="191"/>
      <c r="J291" s="320"/>
    </row>
    <row r="292" spans="1:10" ht="14.25" customHeight="1" x14ac:dyDescent="0.25">
      <c r="B292" s="319"/>
      <c r="C292" s="256" t="s">
        <v>99</v>
      </c>
      <c r="D292" s="257">
        <v>22619</v>
      </c>
      <c r="E292" s="321" t="s">
        <v>5</v>
      </c>
      <c r="F292" s="322">
        <v>9109</v>
      </c>
      <c r="G292" s="259" t="s">
        <v>23</v>
      </c>
      <c r="H292" s="323">
        <v>3000</v>
      </c>
      <c r="I292" s="191"/>
      <c r="J292" s="320"/>
    </row>
    <row r="293" spans="1:10" ht="14.25" customHeight="1" x14ac:dyDescent="0.25">
      <c r="B293" s="319"/>
      <c r="C293" s="259" t="s">
        <v>109</v>
      </c>
      <c r="D293" s="260">
        <v>16564</v>
      </c>
      <c r="E293" s="324" t="s">
        <v>114</v>
      </c>
      <c r="F293" s="211">
        <v>8000</v>
      </c>
      <c r="G293" s="259" t="s">
        <v>24</v>
      </c>
      <c r="H293" s="323">
        <v>781</v>
      </c>
      <c r="I293" s="191"/>
      <c r="J293" s="320"/>
    </row>
    <row r="294" spans="1:10" ht="14.25" customHeight="1" x14ac:dyDescent="0.25">
      <c r="B294" s="319"/>
      <c r="C294" s="259" t="s">
        <v>108</v>
      </c>
      <c r="D294" s="260">
        <v>5012</v>
      </c>
      <c r="E294" s="324" t="s">
        <v>70</v>
      </c>
      <c r="F294" s="211">
        <v>5500</v>
      </c>
      <c r="G294" s="259" t="s">
        <v>119</v>
      </c>
      <c r="H294" s="323">
        <v>4103</v>
      </c>
      <c r="I294" s="191"/>
      <c r="J294" s="320"/>
    </row>
    <row r="295" spans="1:10" ht="14.1" customHeight="1" thickBot="1" x14ac:dyDescent="0.3">
      <c r="B295" s="319"/>
      <c r="C295" s="259"/>
      <c r="D295" s="260"/>
      <c r="E295" s="325"/>
      <c r="F295" s="326"/>
      <c r="G295" s="259" t="s">
        <v>120</v>
      </c>
      <c r="H295" s="323">
        <v>1225</v>
      </c>
      <c r="I295" s="191"/>
      <c r="J295" s="320"/>
    </row>
    <row r="296" spans="1:10" ht="14.1" customHeight="1" thickBot="1" x14ac:dyDescent="0.3">
      <c r="B296" s="319"/>
      <c r="C296" s="261" t="s">
        <v>57</v>
      </c>
      <c r="D296" s="262">
        <v>44950</v>
      </c>
      <c r="E296" s="327" t="s">
        <v>121</v>
      </c>
      <c r="F296" s="262">
        <f>F292+F293+F294</f>
        <v>22609</v>
      </c>
      <c r="G296" s="261" t="s">
        <v>5</v>
      </c>
      <c r="H296" s="328">
        <f>SUM(H292:H295)</f>
        <v>9109</v>
      </c>
      <c r="I296" s="191"/>
      <c r="J296" s="320"/>
    </row>
    <row r="297" spans="1:10" ht="13.35" customHeight="1" x14ac:dyDescent="0.25">
      <c r="B297" s="319"/>
      <c r="C297" s="27" t="s">
        <v>122</v>
      </c>
      <c r="D297" s="324"/>
      <c r="E297" s="324"/>
      <c r="F297" s="214"/>
      <c r="G297" s="292"/>
      <c r="H297" s="291"/>
      <c r="I297" s="291"/>
      <c r="J297" s="329"/>
    </row>
    <row r="298" spans="1:10" ht="13.35" customHeight="1" x14ac:dyDescent="0.25">
      <c r="B298" s="319"/>
      <c r="C298" s="294" t="s">
        <v>123</v>
      </c>
      <c r="D298" s="292"/>
      <c r="E298" s="292"/>
      <c r="F298" s="292"/>
      <c r="G298" s="292"/>
      <c r="H298" s="293"/>
      <c r="I298" s="293"/>
      <c r="J298" s="287"/>
    </row>
    <row r="299" spans="1:10" ht="9.75" customHeight="1" x14ac:dyDescent="0.25">
      <c r="B299" s="319"/>
      <c r="C299" s="88"/>
      <c r="D299" s="293"/>
      <c r="E299" s="293"/>
      <c r="F299" s="293"/>
      <c r="G299" s="293"/>
      <c r="H299" s="293"/>
      <c r="I299" s="293"/>
      <c r="J299" s="287"/>
    </row>
    <row r="300" spans="1:10" ht="18" customHeight="1" thickBot="1" x14ac:dyDescent="0.3">
      <c r="B300" s="319"/>
      <c r="C300" s="191"/>
      <c r="D300" s="191"/>
      <c r="E300" s="191"/>
      <c r="F300" s="191"/>
      <c r="G300" s="191"/>
      <c r="H300" s="191"/>
      <c r="I300" s="191"/>
      <c r="J300" s="320"/>
    </row>
    <row r="301" spans="1:10" ht="29.25" customHeight="1" x14ac:dyDescent="0.25">
      <c r="B301" s="296"/>
      <c r="C301" s="297" t="s">
        <v>18</v>
      </c>
      <c r="D301" s="297"/>
      <c r="E301" s="297"/>
      <c r="F301" s="297"/>
      <c r="G301" s="297"/>
      <c r="H301" s="297"/>
      <c r="I301" s="297"/>
      <c r="J301" s="298"/>
    </row>
    <row r="302" spans="1:10" ht="18.75" customHeight="1" thickBot="1" x14ac:dyDescent="0.3">
      <c r="B302" s="330"/>
      <c r="C302" s="282"/>
      <c r="D302" s="282"/>
      <c r="E302" s="282"/>
      <c r="F302" s="282"/>
      <c r="G302" s="282"/>
      <c r="H302" s="282"/>
      <c r="I302" s="282"/>
      <c r="J302" s="331"/>
    </row>
    <row r="303" spans="1:10" ht="64.5" customHeight="1" thickBot="1" x14ac:dyDescent="0.3">
      <c r="B303" s="319"/>
      <c r="C303" s="332" t="s">
        <v>19</v>
      </c>
      <c r="D303" s="333" t="s">
        <v>20</v>
      </c>
      <c r="E303" s="41" t="s">
        <v>124</v>
      </c>
      <c r="F303" s="332" t="str">
        <f>F22</f>
        <v>FANGST UKE 10</v>
      </c>
      <c r="G303" s="332" t="str">
        <f>G22</f>
        <v>FANGST T.O.M UKE 10</v>
      </c>
      <c r="H303" s="332" t="str">
        <f>H22</f>
        <v>RESTKVOTER UKE 10</v>
      </c>
      <c r="I303" s="332" t="str">
        <f>I22</f>
        <v>FANGST T.O.M. UKE 10 2021</v>
      </c>
      <c r="J303" s="320"/>
    </row>
    <row r="304" spans="1:10" ht="14.1" customHeight="1" x14ac:dyDescent="0.25">
      <c r="A304" s="139"/>
      <c r="B304" s="319"/>
      <c r="C304" s="334" t="s">
        <v>22</v>
      </c>
      <c r="D304" s="335">
        <f t="shared" ref="D304:I304" si="14">D308+D307+D306+D305</f>
        <v>9109</v>
      </c>
      <c r="E304" s="335">
        <f t="shared" si="14"/>
        <v>12104</v>
      </c>
      <c r="F304" s="336">
        <f t="shared" si="14"/>
        <v>19.590979999999998</v>
      </c>
      <c r="G304" s="336">
        <f t="shared" si="14"/>
        <v>577.95018999999991</v>
      </c>
      <c r="H304" s="336">
        <f>H308+H307+H306+H305</f>
        <v>11526.04981</v>
      </c>
      <c r="I304" s="336">
        <f t="shared" si="14"/>
        <v>1366.4915799999999</v>
      </c>
      <c r="J304" s="320"/>
    </row>
    <row r="305" spans="1:10" ht="14.1" customHeight="1" x14ac:dyDescent="0.25">
      <c r="A305" s="139"/>
      <c r="B305" s="319"/>
      <c r="C305" s="337" t="s">
        <v>125</v>
      </c>
      <c r="D305" s="338">
        <v>3000</v>
      </c>
      <c r="E305" s="338">
        <v>5258</v>
      </c>
      <c r="F305" s="339"/>
      <c r="G305" s="339">
        <v>112.0851</v>
      </c>
      <c r="H305" s="339">
        <f>E305-G305</f>
        <v>5145.9148999999998</v>
      </c>
      <c r="I305" s="339">
        <v>722.67544999999996</v>
      </c>
      <c r="J305" s="320"/>
    </row>
    <row r="306" spans="1:10" ht="14.1" customHeight="1" x14ac:dyDescent="0.25">
      <c r="A306" s="139"/>
      <c r="B306" s="319"/>
      <c r="C306" s="340" t="s">
        <v>24</v>
      </c>
      <c r="D306" s="338">
        <v>781</v>
      </c>
      <c r="E306" s="338">
        <v>1369</v>
      </c>
      <c r="F306" s="339"/>
      <c r="G306" s="339">
        <v>280.60019999999997</v>
      </c>
      <c r="H306" s="339">
        <f t="shared" ref="H306:H309" si="15">E306-G306</f>
        <v>1088.3998000000001</v>
      </c>
      <c r="I306" s="339">
        <v>239.65205</v>
      </c>
      <c r="J306" s="320"/>
    </row>
    <row r="307" spans="1:10" ht="14.1" customHeight="1" x14ac:dyDescent="0.25">
      <c r="A307" s="139"/>
      <c r="B307" s="319"/>
      <c r="C307" s="340" t="s">
        <v>120</v>
      </c>
      <c r="D307" s="338">
        <v>1225</v>
      </c>
      <c r="E307" s="338">
        <v>1283</v>
      </c>
      <c r="F307" s="339">
        <v>18.78098</v>
      </c>
      <c r="G307" s="339">
        <v>179.87728999999999</v>
      </c>
      <c r="H307" s="339">
        <f>E307-G307</f>
        <v>1103.1227100000001</v>
      </c>
      <c r="I307" s="339">
        <v>321.15663000000001</v>
      </c>
      <c r="J307" s="320"/>
    </row>
    <row r="308" spans="1:10" ht="14.1" customHeight="1" thickBot="1" x14ac:dyDescent="0.3">
      <c r="A308" s="139"/>
      <c r="B308" s="319"/>
      <c r="C308" s="341" t="s">
        <v>126</v>
      </c>
      <c r="D308" s="342">
        <v>4103</v>
      </c>
      <c r="E308" s="342">
        <v>4194</v>
      </c>
      <c r="F308" s="339">
        <v>0.81</v>
      </c>
      <c r="G308" s="339">
        <v>5.3875999999999999</v>
      </c>
      <c r="H308" s="339">
        <f t="shared" si="15"/>
        <v>4188.6124</v>
      </c>
      <c r="I308" s="339">
        <v>83.007450000000006</v>
      </c>
      <c r="J308" s="320"/>
    </row>
    <row r="309" spans="1:10" ht="14.1" customHeight="1" thickBot="1" x14ac:dyDescent="0.3">
      <c r="A309" s="139"/>
      <c r="B309" s="319"/>
      <c r="C309" s="343" t="s">
        <v>70</v>
      </c>
      <c r="D309" s="344">
        <v>5500</v>
      </c>
      <c r="E309" s="344">
        <v>5500</v>
      </c>
      <c r="F309" s="345"/>
      <c r="G309" s="345">
        <v>107.83502</v>
      </c>
      <c r="H309" s="345">
        <f t="shared" si="15"/>
        <v>5392.1649799999996</v>
      </c>
      <c r="I309" s="345">
        <v>36.687980000000003</v>
      </c>
      <c r="J309" s="320"/>
    </row>
    <row r="310" spans="1:10" ht="14.1" customHeight="1" x14ac:dyDescent="0.25">
      <c r="A310" s="139"/>
      <c r="B310" s="319"/>
      <c r="C310" s="334" t="s">
        <v>25</v>
      </c>
      <c r="D310" s="335">
        <v>8000</v>
      </c>
      <c r="E310" s="335">
        <v>8000</v>
      </c>
      <c r="F310" s="346">
        <f>F312+F311</f>
        <v>9.2123799999999996</v>
      </c>
      <c r="G310" s="346">
        <f>G312+G311</f>
        <v>1412.2404299999998</v>
      </c>
      <c r="H310" s="346">
        <f>E310-G310</f>
        <v>6587.7595700000002</v>
      </c>
      <c r="I310" s="346">
        <f>I312+I311</f>
        <v>1442.65086</v>
      </c>
      <c r="J310" s="320"/>
    </row>
    <row r="311" spans="1:10" ht="14.1" customHeight="1" x14ac:dyDescent="0.25">
      <c r="A311" s="139"/>
      <c r="B311" s="319"/>
      <c r="C311" s="340" t="s">
        <v>62</v>
      </c>
      <c r="D311" s="347"/>
      <c r="E311" s="338"/>
      <c r="F311" s="339"/>
      <c r="G311" s="339">
        <v>889.49830999999995</v>
      </c>
      <c r="H311" s="339"/>
      <c r="I311" s="339">
        <v>1.62</v>
      </c>
      <c r="J311" s="320"/>
    </row>
    <row r="312" spans="1:10" ht="14.1" customHeight="1" thickBot="1" x14ac:dyDescent="0.3">
      <c r="A312" s="139"/>
      <c r="B312" s="319"/>
      <c r="C312" s="348" t="s">
        <v>127</v>
      </c>
      <c r="D312" s="349"/>
      <c r="E312" s="350"/>
      <c r="F312" s="351">
        <v>9.2123799999999996</v>
      </c>
      <c r="G312" s="351">
        <v>522.74212</v>
      </c>
      <c r="H312" s="351"/>
      <c r="I312" s="351">
        <v>1441.0308600000001</v>
      </c>
      <c r="J312" s="320"/>
    </row>
    <row r="313" spans="1:10" ht="14.1" customHeight="1" thickBot="1" x14ac:dyDescent="0.3">
      <c r="A313" s="139"/>
      <c r="B313" s="319"/>
      <c r="C313" s="343" t="s">
        <v>37</v>
      </c>
      <c r="D313" s="344">
        <v>10</v>
      </c>
      <c r="E313" s="344">
        <v>10</v>
      </c>
      <c r="F313" s="345"/>
      <c r="G313" s="345">
        <v>0.13769999999999999</v>
      </c>
      <c r="H313" s="345">
        <f>E313-G313</f>
        <v>9.8622999999999994</v>
      </c>
      <c r="I313" s="345">
        <v>0.15659999999999999</v>
      </c>
      <c r="J313" s="320"/>
    </row>
    <row r="314" spans="1:10" ht="14.1" customHeight="1" thickBot="1" x14ac:dyDescent="0.3">
      <c r="A314" s="139"/>
      <c r="B314" s="319"/>
      <c r="C314" s="352" t="s">
        <v>128</v>
      </c>
      <c r="D314" s="353"/>
      <c r="E314" s="354"/>
      <c r="F314" s="345">
        <v>0.74846000000000001</v>
      </c>
      <c r="G314" s="345">
        <v>16.62182</v>
      </c>
      <c r="H314" s="345">
        <f>E314-G314</f>
        <v>-16.62182</v>
      </c>
      <c r="I314" s="345">
        <v>2.62717</v>
      </c>
      <c r="J314" s="320"/>
    </row>
    <row r="315" spans="1:10" ht="19.5" thickBot="1" x14ac:dyDescent="0.3">
      <c r="A315" s="139"/>
      <c r="B315" s="319"/>
      <c r="C315" s="355" t="s">
        <v>44</v>
      </c>
      <c r="D315" s="356">
        <f>D304+D309+D310+D313+D314</f>
        <v>22619</v>
      </c>
      <c r="E315" s="356">
        <f>E304+E309+E310+E313+E314</f>
        <v>25614</v>
      </c>
      <c r="F315" s="357">
        <f t="shared" ref="F315:I315" si="16">F304+F309+F310+F313+F314</f>
        <v>29.551819999999999</v>
      </c>
      <c r="G315" s="357">
        <f t="shared" si="16"/>
        <v>2114.7851599999999</v>
      </c>
      <c r="H315" s="357">
        <f>H304+H309+H310+H313+H314</f>
        <v>23499.214840000001</v>
      </c>
      <c r="I315" s="357">
        <f t="shared" si="16"/>
        <v>2848.6141899999998</v>
      </c>
      <c r="J315" s="320"/>
    </row>
    <row r="316" spans="1:10" ht="14.1" customHeight="1" x14ac:dyDescent="0.25">
      <c r="A316" s="139"/>
      <c r="B316" s="319"/>
      <c r="C316" s="358" t="s">
        <v>129</v>
      </c>
      <c r="D316" s="359"/>
      <c r="E316" s="359"/>
      <c r="F316" s="360"/>
      <c r="G316" s="360"/>
      <c r="H316" s="361"/>
      <c r="I316" s="361"/>
      <c r="J316" s="320"/>
    </row>
    <row r="317" spans="1:10" ht="14.1" customHeight="1" x14ac:dyDescent="0.25">
      <c r="A317" s="139"/>
      <c r="B317" s="319"/>
      <c r="C317" s="27" t="s">
        <v>130</v>
      </c>
      <c r="D317" s="359"/>
      <c r="E317" s="359"/>
      <c r="F317" s="360"/>
      <c r="G317" s="360"/>
      <c r="H317" s="362"/>
      <c r="I317" s="361"/>
      <c r="J317" s="320"/>
    </row>
    <row r="318" spans="1:10" ht="14.1" customHeight="1" x14ac:dyDescent="0.25">
      <c r="A318" s="139"/>
      <c r="B318" s="319"/>
      <c r="C318" s="27" t="s">
        <v>131</v>
      </c>
      <c r="D318" s="359"/>
      <c r="E318" s="359"/>
      <c r="F318" s="360"/>
      <c r="G318" s="360"/>
      <c r="H318" s="361"/>
      <c r="I318" s="362"/>
      <c r="J318" s="320"/>
    </row>
    <row r="319" spans="1:10" ht="15.75" customHeight="1" thickBot="1" x14ac:dyDescent="0.3">
      <c r="A319" s="139"/>
      <c r="B319" s="363"/>
      <c r="C319" s="364"/>
      <c r="D319" s="365"/>
      <c r="E319" s="365"/>
      <c r="F319" s="365"/>
      <c r="G319" s="365"/>
      <c r="H319" s="365"/>
      <c r="I319" s="365"/>
      <c r="J319" s="366"/>
    </row>
    <row r="320" spans="1:10" ht="15.75" customHeight="1" thickTop="1" x14ac:dyDescent="0.25">
      <c r="A320" s="139"/>
      <c r="B320" s="191"/>
      <c r="C320" s="367"/>
      <c r="D320" s="119"/>
      <c r="E320" s="119"/>
      <c r="F320" s="119"/>
      <c r="G320" s="119"/>
      <c r="H320" s="119"/>
      <c r="I320" s="119"/>
      <c r="J320" s="191"/>
    </row>
    <row r="321" spans="1:10" ht="15.75" customHeight="1" x14ac:dyDescent="0.25">
      <c r="A321" s="139"/>
      <c r="B321" s="191"/>
      <c r="C321" s="367"/>
      <c r="D321" s="119"/>
      <c r="E321" s="119"/>
      <c r="F321" s="119"/>
      <c r="G321" s="119"/>
      <c r="H321" s="119"/>
      <c r="I321" s="119"/>
      <c r="J321" s="191"/>
    </row>
    <row r="322" spans="1:10" ht="14.1" customHeight="1" thickBot="1" x14ac:dyDescent="0.3">
      <c r="A322" s="139"/>
      <c r="D322" s="9"/>
    </row>
    <row r="323" spans="1:10" ht="14.1" customHeight="1" thickTop="1" x14ac:dyDescent="0.25">
      <c r="A323" s="139"/>
      <c r="B323" s="316"/>
      <c r="C323" s="317"/>
      <c r="D323" s="368"/>
      <c r="E323" s="317"/>
      <c r="F323" s="317"/>
      <c r="G323" s="317"/>
      <c r="H323" s="317"/>
      <c r="I323" s="317"/>
      <c r="J323" s="318"/>
    </row>
    <row r="324" spans="1:10" ht="14.1" customHeight="1" x14ac:dyDescent="0.25">
      <c r="A324" s="139"/>
      <c r="B324" s="319"/>
      <c r="C324" s="369" t="s">
        <v>132</v>
      </c>
      <c r="D324" s="194"/>
      <c r="E324" s="191"/>
      <c r="G324" s="191"/>
      <c r="H324" s="191"/>
      <c r="I324" s="191"/>
      <c r="J324" s="320"/>
    </row>
    <row r="325" spans="1:10" ht="14.1" customHeight="1" thickBot="1" x14ac:dyDescent="0.3">
      <c r="A325" s="139"/>
      <c r="B325" s="319"/>
      <c r="C325" s="191"/>
      <c r="D325" s="194"/>
      <c r="E325" s="191"/>
      <c r="G325" s="191"/>
      <c r="H325" s="191"/>
      <c r="I325" s="191"/>
      <c r="J325" s="320"/>
    </row>
    <row r="326" spans="1:10" ht="14.1" customHeight="1" thickBot="1" x14ac:dyDescent="0.3">
      <c r="A326" s="139"/>
      <c r="B326" s="319"/>
      <c r="C326" s="400" t="s">
        <v>133</v>
      </c>
      <c r="D326" s="401"/>
      <c r="E326" s="191"/>
      <c r="F326" s="191"/>
      <c r="G326" s="191"/>
      <c r="H326" s="191"/>
      <c r="I326" s="191"/>
      <c r="J326" s="320"/>
    </row>
    <row r="327" spans="1:10" ht="14.1" customHeight="1" x14ac:dyDescent="0.25">
      <c r="A327" s="139"/>
      <c r="B327" s="319"/>
      <c r="C327" s="256" t="s">
        <v>99</v>
      </c>
      <c r="D327" s="257">
        <v>3155</v>
      </c>
      <c r="E327" s="191"/>
      <c r="F327" s="191"/>
      <c r="G327" s="191"/>
      <c r="H327" s="191"/>
      <c r="I327" s="191"/>
      <c r="J327" s="320"/>
    </row>
    <row r="328" spans="1:10" ht="14.1" customHeight="1" x14ac:dyDescent="0.25">
      <c r="A328" s="139"/>
      <c r="B328" s="319"/>
      <c r="C328" s="259" t="s">
        <v>109</v>
      </c>
      <c r="D328" s="260">
        <v>2276</v>
      </c>
      <c r="E328" s="191"/>
      <c r="G328" s="191"/>
      <c r="H328" s="191"/>
      <c r="I328" s="191"/>
      <c r="J328" s="320"/>
    </row>
    <row r="329" spans="1:10" ht="14.1" customHeight="1" thickBot="1" x14ac:dyDescent="0.3">
      <c r="A329" s="139"/>
      <c r="B329" s="319"/>
      <c r="C329" s="259" t="s">
        <v>88</v>
      </c>
      <c r="D329" s="260">
        <v>123</v>
      </c>
      <c r="E329" s="191"/>
      <c r="F329" s="191"/>
      <c r="G329" s="191"/>
      <c r="H329" s="191"/>
      <c r="I329" s="191"/>
      <c r="J329" s="320"/>
    </row>
    <row r="330" spans="1:10" ht="14.1" customHeight="1" thickBot="1" x14ac:dyDescent="0.3">
      <c r="A330" s="139"/>
      <c r="B330" s="319"/>
      <c r="C330" s="261" t="s">
        <v>57</v>
      </c>
      <c r="D330" s="262">
        <v>5554</v>
      </c>
      <c r="E330" s="191"/>
      <c r="F330" s="191"/>
      <c r="G330" s="191"/>
      <c r="H330" s="191"/>
      <c r="I330" s="191"/>
      <c r="J330" s="320"/>
    </row>
    <row r="331" spans="1:10" ht="14.1" customHeight="1" x14ac:dyDescent="0.25">
      <c r="A331" s="139"/>
      <c r="B331" s="319"/>
      <c r="C331" s="370" t="s">
        <v>134</v>
      </c>
      <c r="D331" s="326"/>
      <c r="E331" s="191"/>
      <c r="F331" s="191"/>
      <c r="G331" s="191"/>
      <c r="H331" s="191"/>
      <c r="I331" s="191"/>
      <c r="J331" s="320"/>
    </row>
    <row r="332" spans="1:10" ht="14.1" customHeight="1" x14ac:dyDescent="0.25">
      <c r="A332" s="139"/>
      <c r="B332" s="319"/>
      <c r="C332" s="157" t="s">
        <v>135</v>
      </c>
      <c r="D332" s="325"/>
      <c r="E332" s="191"/>
      <c r="F332" s="191"/>
      <c r="G332" s="191"/>
      <c r="H332" s="191"/>
      <c r="I332" s="191"/>
      <c r="J332" s="320"/>
    </row>
    <row r="333" spans="1:10" ht="14.1" customHeight="1" x14ac:dyDescent="0.25">
      <c r="A333" s="139"/>
      <c r="B333" s="319"/>
      <c r="C333" s="191"/>
      <c r="D333" s="194"/>
      <c r="E333" s="191"/>
      <c r="F333" s="191"/>
      <c r="G333" s="191"/>
      <c r="H333" s="191"/>
      <c r="I333" s="191"/>
      <c r="J333" s="320"/>
    </row>
    <row r="334" spans="1:10" ht="14.1" customHeight="1" thickBot="1" x14ac:dyDescent="0.3">
      <c r="A334" s="139"/>
      <c r="B334" s="319"/>
      <c r="C334" s="191"/>
      <c r="D334" s="191"/>
      <c r="E334" s="191"/>
      <c r="F334" s="191"/>
      <c r="G334" s="191"/>
      <c r="H334" s="191"/>
      <c r="I334" s="191"/>
      <c r="J334" s="320"/>
    </row>
    <row r="335" spans="1:10" ht="29.25" customHeight="1" thickBot="1" x14ac:dyDescent="0.3">
      <c r="A335" s="139"/>
      <c r="B335" s="296"/>
      <c r="C335" s="297" t="s">
        <v>18</v>
      </c>
      <c r="D335" s="297"/>
      <c r="E335" s="297"/>
      <c r="F335" s="297"/>
      <c r="G335" s="297"/>
      <c r="H335" s="297"/>
      <c r="I335" s="297"/>
      <c r="J335" s="298"/>
    </row>
    <row r="336" spans="1:10" ht="78" customHeight="1" thickBot="1" x14ac:dyDescent="0.3">
      <c r="A336" s="280"/>
      <c r="B336" s="330"/>
      <c r="C336" s="371" t="s">
        <v>136</v>
      </c>
      <c r="D336" s="372" t="s">
        <v>137</v>
      </c>
      <c r="E336" s="371" t="str">
        <f>F22</f>
        <v>FANGST UKE 10</v>
      </c>
      <c r="F336" s="371" t="str">
        <f>G22</f>
        <v>FANGST T.O.M UKE 10</v>
      </c>
      <c r="G336" s="373" t="str">
        <f>H22</f>
        <v>RESTKVOTER UKE 10</v>
      </c>
      <c r="H336" s="371" t="str">
        <f>I22</f>
        <v>FANGST T.O.M. UKE 10 2021</v>
      </c>
      <c r="I336" s="282"/>
      <c r="J336" s="331"/>
    </row>
    <row r="337" spans="1:10" ht="14.1" customHeight="1" thickBot="1" x14ac:dyDescent="0.3">
      <c r="A337" s="280"/>
      <c r="B337" s="319"/>
      <c r="C337" s="343" t="s">
        <v>138</v>
      </c>
      <c r="D337" s="411">
        <v>2103</v>
      </c>
      <c r="E337" s="374">
        <f>E339+E338</f>
        <v>65.961500000000001</v>
      </c>
      <c r="F337" s="374">
        <f>F339+F338</f>
        <v>850.86885000000007</v>
      </c>
      <c r="G337" s="414">
        <f>D337-F337</f>
        <v>1252.1311499999999</v>
      </c>
      <c r="H337" s="374">
        <f>SUM(H338:H339)</f>
        <v>1263.8669299999999</v>
      </c>
      <c r="I337" s="191"/>
      <c r="J337" s="320"/>
    </row>
    <row r="338" spans="1:10" ht="14.1" customHeight="1" thickBot="1" x14ac:dyDescent="0.3">
      <c r="A338" s="139"/>
      <c r="B338" s="319"/>
      <c r="C338" s="375" t="s">
        <v>9</v>
      </c>
      <c r="D338" s="412"/>
      <c r="E338" s="376">
        <v>46.591999999999999</v>
      </c>
      <c r="F338" s="376">
        <v>700.76525000000004</v>
      </c>
      <c r="G338" s="415"/>
      <c r="H338" s="376">
        <v>1096.23218</v>
      </c>
      <c r="I338" s="191"/>
      <c r="J338" s="320"/>
    </row>
    <row r="339" spans="1:10" ht="14.1" customHeight="1" thickBot="1" x14ac:dyDescent="0.3">
      <c r="A339" s="139"/>
      <c r="B339" s="319"/>
      <c r="C339" s="375" t="s">
        <v>12</v>
      </c>
      <c r="D339" s="413"/>
      <c r="E339" s="377">
        <v>19.369499999999999</v>
      </c>
      <c r="F339" s="377">
        <v>150.1036</v>
      </c>
      <c r="G339" s="416"/>
      <c r="H339" s="377">
        <v>167.63475</v>
      </c>
      <c r="I339" s="191"/>
      <c r="J339" s="320"/>
    </row>
    <row r="340" spans="1:10" ht="14.1" customHeight="1" thickBot="1" x14ac:dyDescent="0.3">
      <c r="A340" s="139"/>
      <c r="B340" s="319"/>
      <c r="C340" s="343" t="s">
        <v>139</v>
      </c>
      <c r="D340" s="411">
        <v>1052</v>
      </c>
      <c r="E340" s="374">
        <f>SUM(E341:E342)</f>
        <v>0</v>
      </c>
      <c r="F340" s="374">
        <f>SUM(F341:F342)</f>
        <v>0</v>
      </c>
      <c r="G340" s="414">
        <f>D340-F340</f>
        <v>1052</v>
      </c>
      <c r="H340" s="374">
        <f>SUM(H341:H342)</f>
        <v>0</v>
      </c>
      <c r="I340" s="191"/>
      <c r="J340" s="320"/>
    </row>
    <row r="341" spans="1:10" ht="14.1" customHeight="1" thickBot="1" x14ac:dyDescent="0.3">
      <c r="A341" s="139"/>
      <c r="B341" s="319"/>
      <c r="C341" s="375" t="s">
        <v>9</v>
      </c>
      <c r="D341" s="412"/>
      <c r="E341" s="378"/>
      <c r="F341" s="378"/>
      <c r="G341" s="415"/>
      <c r="H341" s="378"/>
      <c r="I341" s="191"/>
      <c r="J341" s="320"/>
    </row>
    <row r="342" spans="1:10" ht="14.1" customHeight="1" thickBot="1" x14ac:dyDescent="0.3">
      <c r="A342" s="139"/>
      <c r="B342" s="319"/>
      <c r="C342" s="375" t="s">
        <v>12</v>
      </c>
      <c r="D342" s="413"/>
      <c r="E342" s="378"/>
      <c r="F342" s="378"/>
      <c r="G342" s="416"/>
      <c r="H342" s="378"/>
      <c r="I342" s="191"/>
      <c r="J342" s="320"/>
    </row>
    <row r="343" spans="1:10" ht="14.1" customHeight="1" thickBot="1" x14ac:dyDescent="0.3">
      <c r="A343" s="139"/>
      <c r="B343" s="319"/>
      <c r="C343" s="343" t="s">
        <v>140</v>
      </c>
      <c r="D343" s="417"/>
      <c r="E343" s="379">
        <f>SUM(E344:E345)</f>
        <v>0</v>
      </c>
      <c r="F343" s="379">
        <f>SUM(F344:F345)</f>
        <v>0</v>
      </c>
      <c r="G343" s="414">
        <f>D343-F343</f>
        <v>0</v>
      </c>
      <c r="H343" s="379">
        <f>SUM(H344:H345)</f>
        <v>0</v>
      </c>
      <c r="I343" s="191"/>
      <c r="J343" s="320"/>
    </row>
    <row r="344" spans="1:10" ht="14.1" customHeight="1" thickBot="1" x14ac:dyDescent="0.3">
      <c r="A344" s="139"/>
      <c r="B344" s="319"/>
      <c r="C344" s="375" t="s">
        <v>9</v>
      </c>
      <c r="D344" s="418"/>
      <c r="E344" s="378"/>
      <c r="F344" s="378"/>
      <c r="G344" s="415"/>
      <c r="H344" s="378"/>
      <c r="I344" s="191"/>
      <c r="J344" s="320"/>
    </row>
    <row r="345" spans="1:10" ht="14.1" customHeight="1" thickBot="1" x14ac:dyDescent="0.3">
      <c r="A345" s="139"/>
      <c r="B345" s="319"/>
      <c r="C345" s="375" t="s">
        <v>12</v>
      </c>
      <c r="D345" s="419"/>
      <c r="E345" s="380"/>
      <c r="F345" s="380"/>
      <c r="G345" s="416"/>
      <c r="H345" s="380"/>
      <c r="I345" s="191"/>
      <c r="J345" s="320"/>
    </row>
    <row r="346" spans="1:10" ht="14.1" customHeight="1" thickBot="1" x14ac:dyDescent="0.3">
      <c r="A346" s="139"/>
      <c r="B346" s="319"/>
      <c r="C346" s="352" t="s">
        <v>115</v>
      </c>
      <c r="D346" s="381"/>
      <c r="E346" s="382"/>
      <c r="F346" s="382"/>
      <c r="G346" s="383"/>
      <c r="H346" s="382"/>
      <c r="I346" s="191"/>
      <c r="J346" s="320"/>
    </row>
    <row r="347" spans="1:10" ht="14.1" customHeight="1" thickBot="1" x14ac:dyDescent="0.3">
      <c r="A347" s="139"/>
      <c r="B347" s="319"/>
      <c r="C347" s="355" t="s">
        <v>105</v>
      </c>
      <c r="D347" s="384">
        <f>D337+D340+D343</f>
        <v>3155</v>
      </c>
      <c r="E347" s="385">
        <f>E337+E340+E343+E346</f>
        <v>65.961500000000001</v>
      </c>
      <c r="F347" s="385">
        <f>F337+F340+F343+F346</f>
        <v>850.86885000000007</v>
      </c>
      <c r="G347" s="386">
        <f>SUM(G337:G346)</f>
        <v>2304.1311500000002</v>
      </c>
      <c r="H347" s="385">
        <f>H337+H340+H343+H346</f>
        <v>1263.8669299999999</v>
      </c>
      <c r="I347" s="191"/>
      <c r="J347" s="320"/>
    </row>
    <row r="348" spans="1:10" ht="14.1" customHeight="1" x14ac:dyDescent="0.25">
      <c r="A348" s="139"/>
      <c r="B348" s="319"/>
      <c r="C348" s="191"/>
      <c r="D348" s="194"/>
      <c r="E348" s="191"/>
      <c r="F348" s="191"/>
      <c r="G348" s="191"/>
      <c r="H348" s="191"/>
      <c r="I348" s="191"/>
      <c r="J348" s="320"/>
    </row>
    <row r="349" spans="1:10" ht="14.1" customHeight="1" thickBot="1" x14ac:dyDescent="0.3">
      <c r="A349" s="139"/>
      <c r="B349" s="363"/>
      <c r="C349" s="277"/>
      <c r="D349" s="251"/>
      <c r="E349" s="277"/>
      <c r="F349" s="277"/>
      <c r="G349" s="277"/>
      <c r="H349" s="277"/>
      <c r="I349" s="277"/>
      <c r="J349" s="366"/>
    </row>
    <row r="350" spans="1:10" ht="0" hidden="1" customHeight="1" x14ac:dyDescent="0.25"/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</sheetData>
  <mergeCells count="32">
    <mergeCell ref="D337:D339"/>
    <mergeCell ref="G337:G339"/>
    <mergeCell ref="D340:D342"/>
    <mergeCell ref="G340:G342"/>
    <mergeCell ref="D343:D345"/>
    <mergeCell ref="G343:G345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10
&amp;"-,Normal"&amp;11(iht. motatte landings- og sluttsedler fra fiskesalgslagene; alle tallstørrelser i hele tonn)&amp;R15.03.2022
</oddHeader>
    <oddFooter>&amp;LFiskeridirektoratet&amp;CReguleringsseksjonen&amp;RGuro Gjelsvik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UKE_10_2022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Guro Gjelsvik</cp:lastModifiedBy>
  <dcterms:created xsi:type="dcterms:W3CDTF">2022-03-10T16:25:06Z</dcterms:created>
  <dcterms:modified xsi:type="dcterms:W3CDTF">2022-03-15T16:12:03Z</dcterms:modified>
</cp:coreProperties>
</file>