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28800" windowHeight="12435" tabRatio="413"/>
  </bookViews>
  <sheets>
    <sheet name="UKE_45_2016" sheetId="1" r:id="rId1"/>
  </sheets>
  <definedNames>
    <definedName name="Z_14D440E4_F18A_4F78_9989_38C1B133222D_.wvu.Cols" localSheetId="0" hidden="1">UKE_45_2016!#REF!</definedName>
    <definedName name="Z_14D440E4_F18A_4F78_9989_38C1B133222D_.wvu.PrintArea" localSheetId="0" hidden="1">UKE_45_2016!$B$1:$M$213</definedName>
    <definedName name="Z_14D440E4_F18A_4F78_9989_38C1B133222D_.wvu.Rows" localSheetId="0" hidden="1">UKE_45_2016!$325:$1048576,UKE_45_2016!$214:$324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00" i="1" l="1"/>
  <c r="G33" i="1"/>
  <c r="F33" i="1"/>
  <c r="F160" i="1" l="1"/>
  <c r="H130" i="1"/>
  <c r="E177" i="1" l="1"/>
  <c r="F177" i="1"/>
  <c r="G34" i="1" l="1"/>
  <c r="F32" i="1" l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F210" i="1" l="1"/>
  <c r="E185" i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<sst xmlns="http://schemas.openxmlformats.org/spreadsheetml/2006/main" count="227" uniqueCount="112">
  <si>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</si>
  <si>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</si>
  <si>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</si>
  <si>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</si>
  <si>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</si>
  <si>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</si>
  <si>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</si>
  <si>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</si>
  <si>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</si>
  <si>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</si>
  <si>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</si>
  <si>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</si>
  <si>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</si>
  <si>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</si>
  <si>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</si>
  <si>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</si>
  <si>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</si>
  <si>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</si>
  <si>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</si>
  <si>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</si>
  <si>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</si>
  <si>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</si>
  <si>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</si>
  <si>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</si>
  <si>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</si>
  <si>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</si>
  <si>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</si>
  <si>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</si>
  <si>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</si>
  <si>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</si>
  <si>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</si>
  <si>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</si>
  <si>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</si>
  <si>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</si>
  <si>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</si>
  <si>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</si>
  <si>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</si>
  <si>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</si>
  <si>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</si>
  <si>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</si>
  <si>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</si>
  <si>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</si>
  <si>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</si>
  <si>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</si>
  <si>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</si>
  <si>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</si>
  <si>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</si>
  <si>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</si>
  <si>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</si>
  <si>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</si>
  <si>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</si>
  <si>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</si>
  <si>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</si>
  <si>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</si>
  <si>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</si>
  <si>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</si>
  <si>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</si>
  <si>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</si>
  <si>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</si>
  <si>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</si>
  <si>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</si>
  <si>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</si>
  <si>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</si>
  <si>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</si>
  <si>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</si>
  <si>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</si>
  <si>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</si>
  <si>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</si>
  <si>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</si>
  <si>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</si>
  <si>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</si>
  <si>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</si>
  <si>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</si>
  <si>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</si>
  <si>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</si>
  <si>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</si>
  <si>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</si>
  <si>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</si>
  <si>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</si>
  <si>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</si>
  <si>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</si>
  <si>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</si>
  <si>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</si>
  <si>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</si>
  <si>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</si>
  <si>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</si>
  <si>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</si>
  <si>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</si>
  <si>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</si>
  <si>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</si>
  <si>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</si>
  <si>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</si>
  <si>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</si>
  <si>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</si>
  <si>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</si>
  <si>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</si>
  <si>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</si>
  <si>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</si>
  <si>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</si>
  <si>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</si>
  <si>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</si>
  <si>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</si>
  <si>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</si>
  <si>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</si>
  <si>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</si>
  <si>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</si>
  <si>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64 tonn, men det legges til grunn at hele avsetningen tas</t>
    </r>
  </si>
  <si>
    <t>LANDET KVANTUM UKE 45</t>
  </si>
  <si>
    <t>LANDET KVANTUM T.O.M UKE 45</t>
  </si>
  <si>
    <t>LANDET KVANTUM T.O.M. UKE 45 2015</t>
  </si>
  <si>
    <r>
      <t xml:space="preserve">3 </t>
    </r>
    <r>
      <rPr>
        <sz val="9"/>
        <color theme="1"/>
        <rFont val="Calibri"/>
        <family val="2"/>
      </rPr>
      <t>Registrert rekreasjonsfiske utgjør 1141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</si>
  <si>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506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</si>
</sst>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90" zoomScaleNormal="115" zoomScalePageLayoutView="90" workbookViewId="0">
      <selection activeCell="I129" sqref="I129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107</v>
      </c>
      <c r="G20" s="207" t="s">
        <v>108</v>
      </c>
      <c r="H20" s="207" t="s">
        <v>97</v>
      </c>
      <c r="I20" s="207" t="s">
        <v>74</v>
      </c>
      <c r="J20" s="208" t="s">
        <v>109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134651</v>
      </c>
      <c r="F21" s="361">
        <f>F23+F22</f>
        <v>732.26160000000004</v>
      </c>
      <c r="G21" s="361">
        <f>G22+G23</f>
        <v>104254.0482</v>
      </c>
      <c r="H21" s="361"/>
      <c r="I21" s="361">
        <f>I23+I22</f>
        <v>30396.951799999995</v>
      </c>
      <c r="J21" s="383">
        <f>J23+J22</f>
        <v>96577.138699999996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v>133901</v>
      </c>
      <c r="F22" s="363">
        <v>725.93010000000004</v>
      </c>
      <c r="G22" s="363">
        <v>103210.5191</v>
      </c>
      <c r="H22" s="363"/>
      <c r="I22" s="363">
        <f>E22-G22</f>
        <v>30690.480899999995</v>
      </c>
      <c r="J22" s="384">
        <v>95437.141600000003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6.3315000000000001</v>
      </c>
      <c r="G23" s="365">
        <v>1043.5291</v>
      </c>
      <c r="H23" s="365"/>
      <c r="I23" s="365">
        <f>E23-G23</f>
        <v>-293.52909999999997</v>
      </c>
      <c r="J23" s="385">
        <v>1139.9971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262890</v>
      </c>
      <c r="F24" s="361">
        <f>F32+F31+F25</f>
        <v>1734.0793999999999</v>
      </c>
      <c r="G24" s="361">
        <f>G25+G31+G32</f>
        <v>241473.46865000002</v>
      </c>
      <c r="H24" s="361"/>
      <c r="I24" s="361">
        <f>I25+I31+I32</f>
        <v>21416.531350000001</v>
      </c>
      <c r="J24" s="383">
        <f>J25+J31+J32</f>
        <v>259975.46865000002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202583</v>
      </c>
      <c r="F25" s="367">
        <f>F26+F27+F28+F29</f>
        <v>1638.1582999999998</v>
      </c>
      <c r="G25" s="367">
        <f>G26+G27+G28+G29</f>
        <v>191498.04565000001</v>
      </c>
      <c r="H25" s="367"/>
      <c r="I25" s="367">
        <f>I26+I27+I28+I29+I30</f>
        <v>11084.95435</v>
      </c>
      <c r="J25" s="386">
        <f>J26+J27+J28+J29+J30</f>
        <v>209432.59485000002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v>46984</v>
      </c>
      <c r="F26" s="369">
        <v>349.19959999999998</v>
      </c>
      <c r="G26" s="369">
        <v>49454.198100000001</v>
      </c>
      <c r="H26" s="369">
        <v>2418</v>
      </c>
      <c r="I26" s="369">
        <f>E26-G26+H26</f>
        <v>-52.198100000001432</v>
      </c>
      <c r="J26" s="387">
        <v>63348.602200000001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v>49961</v>
      </c>
      <c r="F27" s="369">
        <v>380.67290000000003</v>
      </c>
      <c r="G27" s="369">
        <v>51610.1276</v>
      </c>
      <c r="H27" s="369">
        <v>2842</v>
      </c>
      <c r="I27" s="369">
        <f>E27-G27+H27</f>
        <v>1192.8724000000002</v>
      </c>
      <c r="J27" s="387">
        <v>55665.7595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v>55579</v>
      </c>
      <c r="F28" s="369">
        <v>579.44079999999997</v>
      </c>
      <c r="G28" s="369">
        <v>52991.558649999999</v>
      </c>
      <c r="H28" s="369">
        <v>4118</v>
      </c>
      <c r="I28" s="369">
        <f>E28-G28+H28</f>
        <v>6705.441350000001</v>
      </c>
      <c r="J28" s="387">
        <v>52860.027150000002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v>34747</v>
      </c>
      <c r="F29" s="369">
        <v>328.84500000000003</v>
      </c>
      <c r="G29" s="369">
        <v>37442.1613</v>
      </c>
      <c r="H29" s="369">
        <v>2287</v>
      </c>
      <c r="I29" s="369">
        <f>E29-G29+H29</f>
        <v>-408.16129999999976</v>
      </c>
      <c r="J29" s="387">
        <v>37558.205999999998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1072</v>
      </c>
      <c r="G30" s="369">
        <f>H26+H27+H28+H29</f>
        <v>11665</v>
      </c>
      <c r="H30" s="369"/>
      <c r="I30" s="369">
        <f>E30-G30</f>
        <v>3647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v>34434</v>
      </c>
      <c r="F31" s="367">
        <v>11.118</v>
      </c>
      <c r="G31" s="367">
        <v>22460.121999999999</v>
      </c>
      <c r="H31" s="367"/>
      <c r="I31" s="367">
        <f>E31-G31</f>
        <v>11973.878000000001</v>
      </c>
      <c r="J31" s="386">
        <v>24753.331900000001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25873</v>
      </c>
      <c r="F32" s="367">
        <f>F33</f>
        <v>84.803100000000001</v>
      </c>
      <c r="G32" s="367">
        <f>G33</f>
        <v>27515.300999999999</v>
      </c>
      <c r="H32" s="367"/>
      <c r="I32" s="367">
        <f>I33+I34</f>
        <v>-1642.3009999999995</v>
      </c>
      <c r="J32" s="386">
        <f>J33</f>
        <v>25789.5419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v>23773</v>
      </c>
      <c r="F33" s="369">
        <f>98.8031-F37</f>
        <v>84.803100000000001</v>
      </c>
      <c r="G33" s="369">
        <f>30009.301-G37</f>
        <v>27515.300999999999</v>
      </c>
      <c r="H33" s="369">
        <v>1309</v>
      </c>
      <c r="I33" s="369">
        <f>E33-G33+H33</f>
        <v>-2433.3009999999995</v>
      </c>
      <c r="J33" s="387">
        <v>25789.5419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89</v>
      </c>
      <c r="G34" s="371">
        <f>H33</f>
        <v>1309</v>
      </c>
      <c r="H34" s="371"/>
      <c r="I34" s="371">
        <f t="shared" ref="I34:I39" si="0">E34-G34</f>
        <v>791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3294.3890500000002</v>
      </c>
      <c r="H35" s="373"/>
      <c r="I35" s="373">
        <f t="shared" si="0"/>
        <v>705.61094999999978</v>
      </c>
      <c r="J35" s="389">
        <v>2888.9319500000001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4.1050000000000004</v>
      </c>
      <c r="G36" s="373">
        <v>400.04640000000001</v>
      </c>
      <c r="H36" s="373"/>
      <c r="I36" s="373">
        <f t="shared" si="0"/>
        <v>306.95359999999999</v>
      </c>
      <c r="J36" s="389">
        <v>251.22839999999999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14</v>
      </c>
      <c r="G37" s="373">
        <v>2494</v>
      </c>
      <c r="H37" s="373"/>
      <c r="I37" s="373">
        <f t="shared" si="0"/>
        <v>506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8.0375999999999994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6</v>
      </c>
      <c r="G39" s="373">
        <v>773</v>
      </c>
      <c r="H39" s="373"/>
      <c r="I39" s="373">
        <f t="shared" si="0"/>
        <v>-773</v>
      </c>
      <c r="J39" s="389">
        <v>120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412248</v>
      </c>
      <c r="F40" s="210">
        <f>F21+F24+F35+F36+F37+F38+F39</f>
        <v>2498.4836</v>
      </c>
      <c r="G40" s="210">
        <f>G21+G24+G35+G36+G37+G38+G39</f>
        <v>359688.9523</v>
      </c>
      <c r="H40" s="210">
        <f>H26+H27+H28+H29+H33</f>
        <v>12974</v>
      </c>
      <c r="I40" s="210">
        <f>I21+I24+I35+I36+I37+I38+I39</f>
        <v>52559.047700000003</v>
      </c>
      <c r="J40" s="222">
        <f>J21+J24+J35+J36+J37+J38+J39</f>
        <v>366812.76770000003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110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45</v>
      </c>
      <c r="F56" s="207" t="str">
        <f>G20</f>
        <v>LANDET KVANTUM T.O.M UKE 45</v>
      </c>
      <c r="G56" s="207" t="str">
        <f>I20</f>
        <v>RESTKVOTER</v>
      </c>
      <c r="H56" s="208" t="str">
        <f>J20</f>
        <v>LANDET KVANTUM T.O.M. UKE 45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12"/>
      <c r="E57" s="353">
        <v>5.0865</v>
      </c>
      <c r="F57" s="353">
        <v>1640.9344000000001</v>
      </c>
      <c r="G57" s="417"/>
      <c r="H57" s="355">
        <v>1645.9807000000001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13"/>
      <c r="E58" s="353"/>
      <c r="F58" s="353">
        <v>1339.5771999999999</v>
      </c>
      <c r="G58" s="418"/>
      <c r="H58" s="355">
        <v>1250.7203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14"/>
      <c r="E59" s="354">
        <v>1.0390999999999999</v>
      </c>
      <c r="F59" s="354">
        <v>124.36279999999999</v>
      </c>
      <c r="G59" s="419"/>
      <c r="H59" s="356">
        <v>104.73139999999999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18.406400000000001</v>
      </c>
      <c r="F60" s="250">
        <f>F61+F62+F63</f>
        <v>6785.9092000000001</v>
      </c>
      <c r="G60" s="250">
        <f>D60-F60</f>
        <v>-185.90920000000006</v>
      </c>
      <c r="H60" s="257">
        <f>H61+H62+H63</f>
        <v>5872.4354999999996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1.8517999999999999</v>
      </c>
      <c r="F61" s="246">
        <v>2735.3908999999999</v>
      </c>
      <c r="G61" s="246"/>
      <c r="H61" s="248">
        <v>2350.4288000000001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8.3640000000000008</v>
      </c>
      <c r="F62" s="246">
        <v>2725.0452</v>
      </c>
      <c r="G62" s="246"/>
      <c r="H62" s="248">
        <v>2424.3908999999999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8.1905999999999999</v>
      </c>
      <c r="F63" s="256">
        <v>1325.4730999999999</v>
      </c>
      <c r="G63" s="256"/>
      <c r="H63" s="352">
        <v>1097.6158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498</v>
      </c>
      <c r="G65" s="261"/>
      <c r="H65" s="331">
        <v>237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24.532000000000004</v>
      </c>
      <c r="F66" s="340">
        <f>F57+F58+F59+F60+F64+F65</f>
        <v>10408.234499999999</v>
      </c>
      <c r="G66" s="214">
        <f>D66-F66</f>
        <v>796.76550000000134</v>
      </c>
      <c r="H66" s="222">
        <f>H57+H58+H59+H60+H64+H65</f>
        <v>9115.3480999999992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25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45</v>
      </c>
      <c r="G84" s="207" t="str">
        <f>G20</f>
        <v>LANDET KVANTUM T.O.M UKE 45</v>
      </c>
      <c r="H84" s="207" t="str">
        <f>I20</f>
        <v>RESTKVOTER</v>
      </c>
      <c r="I84" s="208" t="str">
        <f>J20</f>
        <v>LANDET KVANTUM T.O.M. UKE 45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51550</v>
      </c>
      <c r="F85" s="361">
        <f>F87+F86</f>
        <v>275.16300000000001</v>
      </c>
      <c r="G85" s="361">
        <f>G86+G87</f>
        <v>41267.5648</v>
      </c>
      <c r="H85" s="361">
        <f>H86+H87</f>
        <v>10282.435199999998</v>
      </c>
      <c r="I85" s="383">
        <f>I86+I87</f>
        <v>32635.002899999999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v>50800</v>
      </c>
      <c r="F86" s="363">
        <v>273.90300000000002</v>
      </c>
      <c r="G86" s="363">
        <v>40973.486400000002</v>
      </c>
      <c r="H86" s="363">
        <f>E86-G86</f>
        <v>9826.5135999999984</v>
      </c>
      <c r="I86" s="384">
        <v>31951.506399999998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1.26</v>
      </c>
      <c r="G87" s="365">
        <v>294.07839999999999</v>
      </c>
      <c r="H87" s="365">
        <f>E87-G87</f>
        <v>455.92160000000001</v>
      </c>
      <c r="I87" s="385">
        <v>683.49649999999997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80660</v>
      </c>
      <c r="F88" s="379">
        <f t="shared" si="1"/>
        <v>654.83709999999996</v>
      </c>
      <c r="G88" s="379">
        <f t="shared" si="1"/>
        <v>55182.791100000009</v>
      </c>
      <c r="H88" s="379">
        <f>H89+H95+H96</f>
        <v>25477.208899999998</v>
      </c>
      <c r="I88" s="390">
        <f t="shared" si="1"/>
        <v>48428.984099999994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59868</v>
      </c>
      <c r="F89" s="367">
        <f>F90+F91+F92+F93+F94</f>
        <v>580.08460000000002</v>
      </c>
      <c r="G89" s="367">
        <f>G90+G91+G92+G93+G94</f>
        <v>42914.035900000003</v>
      </c>
      <c r="H89" s="367">
        <f>H90+H91+H92+H93+H94</f>
        <v>16953.964099999997</v>
      </c>
      <c r="I89" s="386">
        <f>I90+I91+I92+I93</f>
        <v>37123.774599999997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v>15631</v>
      </c>
      <c r="F90" s="369">
        <v>227.4605</v>
      </c>
      <c r="G90" s="369">
        <v>7418.2743</v>
      </c>
      <c r="H90" s="369">
        <f t="shared" ref="H90:H99" si="2">E90-G90</f>
        <v>8212.7256999999991</v>
      </c>
      <c r="I90" s="387">
        <v>8654.2821000000004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v>12985</v>
      </c>
      <c r="F91" s="369">
        <v>146.69800000000001</v>
      </c>
      <c r="G91" s="369">
        <v>11151.759099999999</v>
      </c>
      <c r="H91" s="369">
        <f t="shared" si="2"/>
        <v>1833.2409000000007</v>
      </c>
      <c r="I91" s="387">
        <v>11068.096299999999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v>16353</v>
      </c>
      <c r="F92" s="369">
        <v>191.8998</v>
      </c>
      <c r="G92" s="369">
        <v>12936.141</v>
      </c>
      <c r="H92" s="369">
        <f t="shared" si="2"/>
        <v>3416.8590000000004</v>
      </c>
      <c r="I92" s="387">
        <v>10676.8604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v>8899</v>
      </c>
      <c r="F93" s="369">
        <v>14.026300000000001</v>
      </c>
      <c r="G93" s="369">
        <v>11407.861500000001</v>
      </c>
      <c r="H93" s="369">
        <f t="shared" si="2"/>
        <v>-2508.8615000000009</v>
      </c>
      <c r="I93" s="387">
        <v>6724.5357999999997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v>14156</v>
      </c>
      <c r="F95" s="367">
        <v>3.4104000000000001</v>
      </c>
      <c r="G95" s="367">
        <v>9619.7553000000007</v>
      </c>
      <c r="H95" s="367">
        <f t="shared" si="2"/>
        <v>4536.2446999999993</v>
      </c>
      <c r="I95" s="386">
        <v>7787.4520000000002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v>6636</v>
      </c>
      <c r="F96" s="381">
        <v>71.342100000000002</v>
      </c>
      <c r="G96" s="381">
        <v>2648.9998999999998</v>
      </c>
      <c r="H96" s="381">
        <f t="shared" si="2"/>
        <v>3987.0001000000002</v>
      </c>
      <c r="I96" s="391">
        <v>3517.7575000000002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>
        <v>9.6699999999999994E-2</v>
      </c>
      <c r="G97" s="373">
        <v>25.357199999999999</v>
      </c>
      <c r="H97" s="373">
        <f t="shared" si="2"/>
        <v>347.64280000000002</v>
      </c>
      <c r="I97" s="389">
        <v>35.918799999999997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1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2</v>
      </c>
      <c r="G99" s="373">
        <v>196</v>
      </c>
      <c r="H99" s="373">
        <f t="shared" si="2"/>
        <v>-196</v>
      </c>
      <c r="I99" s="389">
        <v>-381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933.09680000000003</v>
      </c>
      <c r="G100" s="237">
        <f>G85+G88+G97+G98+G99</f>
        <v>96971.713100000008</v>
      </c>
      <c r="H100" s="237">
        <f>H85+H88+H97+H98+H99</f>
        <v>35911.286899999999</v>
      </c>
      <c r="I100" s="211">
        <f>I85+I88+I97+I98+I99</f>
        <v>81018.905799999993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106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45</v>
      </c>
      <c r="F118" s="207" t="str">
        <f>G20</f>
        <v>LANDET KVANTUM T.O.M UKE 45</v>
      </c>
      <c r="G118" s="207" t="str">
        <f>I20</f>
        <v>RESTKVOTER</v>
      </c>
      <c r="H118" s="208" t="str">
        <f>J20</f>
        <v>LANDET KVANTUM T.O.M. UKE 45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140.2518</v>
      </c>
      <c r="F119" s="250">
        <f>F120+F121+F122</f>
        <v>35211.456200000001</v>
      </c>
      <c r="G119" s="250">
        <f>G120+G121+G122</f>
        <v>9688.5437999999995</v>
      </c>
      <c r="H119" s="257">
        <f>H120+H121+H122</f>
        <v>37261.2817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102.6151</v>
      </c>
      <c r="F120" s="254">
        <v>30287.9097</v>
      </c>
      <c r="G120" s="254">
        <f>D120-F120</f>
        <v>5632.0902999999998</v>
      </c>
      <c r="H120" s="258">
        <v>32274.805499999999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37.636699999999998</v>
      </c>
      <c r="F121" s="254">
        <v>4923.5465000000004</v>
      </c>
      <c r="G121" s="254">
        <f>D121-F121</f>
        <v>3556.4534999999996</v>
      </c>
      <c r="H121" s="258">
        <v>4986.4762000000001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1.387</v>
      </c>
      <c r="F123" s="332">
        <v>28438.421999999999</v>
      </c>
      <c r="G123" s="332">
        <f>D123-F123</f>
        <v>1898.5780000000013</v>
      </c>
      <c r="H123" s="336">
        <v>29594.3145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514.82939999999996</v>
      </c>
      <c r="F124" s="247">
        <f>F133+F130+F125</f>
        <v>45115.699100000005</v>
      </c>
      <c r="G124" s="247">
        <f>D124-F124</f>
        <v>997.30089999999473</v>
      </c>
      <c r="H124" s="249">
        <f>H125+H130+H133</f>
        <v>42146.359599999996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462.5652</v>
      </c>
      <c r="F125" s="333">
        <f>F126+F127+F129+F128</f>
        <v>34641.340200000006</v>
      </c>
      <c r="G125" s="333">
        <f>G126+G127+G128+G129</f>
        <v>-56.34020000000055</v>
      </c>
      <c r="H125" s="337">
        <f>H126+H127+H128+H129</f>
        <v>31131.232899999995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238.7723</v>
      </c>
      <c r="F126" s="246">
        <v>7137.2924999999996</v>
      </c>
      <c r="G126" s="246">
        <f t="shared" ref="G126:G129" si="4">D126-F126</f>
        <v>2650.7075000000004</v>
      </c>
      <c r="H126" s="248">
        <v>5363.1378999999997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101.54179999999999</v>
      </c>
      <c r="F127" s="246">
        <v>8515.9091000000008</v>
      </c>
      <c r="G127" s="246">
        <f t="shared" si="4"/>
        <v>476.09089999999924</v>
      </c>
      <c r="H127" s="248">
        <v>8260.1777999999995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90.217799999999997</v>
      </c>
      <c r="F128" s="246">
        <v>10776.7801</v>
      </c>
      <c r="G128" s="246">
        <f t="shared" si="4"/>
        <v>-1819.7800999999999</v>
      </c>
      <c r="H128" s="248">
        <v>9707.4058999999997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32.033299999999997</v>
      </c>
      <c r="F129" s="246">
        <v>8211.3585000000003</v>
      </c>
      <c r="G129" s="246">
        <f t="shared" si="4"/>
        <v>-1363.3585000000003</v>
      </c>
      <c r="H129" s="248">
        <v>7800.5113000000001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/>
      <c r="F130" s="251">
        <v>3909.1152999999999</v>
      </c>
      <c r="G130" s="251">
        <f>D130-F130</f>
        <v>1162.8847000000001</v>
      </c>
      <c r="H130" s="260">
        <f>H131</f>
        <v>5368.9648999999999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3909</v>
      </c>
      <c r="G131" s="334"/>
      <c r="H131" s="338">
        <v>5368.9648999999999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52.264200000000002</v>
      </c>
      <c r="F133" s="287">
        <v>6565.2435999999998</v>
      </c>
      <c r="G133" s="287">
        <f>D133-F133</f>
        <v>-109.24359999999979</v>
      </c>
      <c r="H133" s="298">
        <v>5646.1617999999999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>
        <v>0.25519999999999998</v>
      </c>
      <c r="F134" s="335">
        <v>103.20869999999999</v>
      </c>
      <c r="G134" s="335">
        <f>D134-F134</f>
        <v>146.79130000000001</v>
      </c>
      <c r="H134" s="339">
        <v>6.8315999999999999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5.2256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293.971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>
        <v>1</v>
      </c>
      <c r="F137" s="261">
        <v>217</v>
      </c>
      <c r="G137" s="261">
        <f>D137-F137</f>
        <v>-217</v>
      </c>
      <c r="H137" s="331">
        <v>76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662.94899999999996</v>
      </c>
      <c r="F138" s="214">
        <f>F119+F123+F124+F134+F135+F136+F137</f>
        <v>111256.01300000001</v>
      </c>
      <c r="G138" s="214">
        <f>G119+G123+G124+G134+G135+G136+G137</f>
        <v>12693.986999999996</v>
      </c>
      <c r="H138" s="222">
        <f>H119+H123+H124+H134+H135+H136+H137</f>
        <v>111378.75840000001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45</v>
      </c>
      <c r="F156" s="72" t="str">
        <f>G20</f>
        <v>LANDET KVANTUM T.O.M UKE 45</v>
      </c>
      <c r="G156" s="72" t="str">
        <f>I20</f>
        <v>RESTKVOTER</v>
      </c>
      <c r="H156" s="95" t="str">
        <f>J20</f>
        <v>LANDET KVANTUM T.O.M. UKE 45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1.0389999999999999</v>
      </c>
      <c r="F157" s="196">
        <v>17660.032500000001</v>
      </c>
      <c r="G157" s="196">
        <f>D157-F157</f>
        <v>-173.03250000000116</v>
      </c>
      <c r="H157" s="234">
        <v>18850.825700000001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8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1.0389999999999999</v>
      </c>
      <c r="F160" s="198">
        <f>SUM(F157:F159)</f>
        <v>17680.032500000001</v>
      </c>
      <c r="G160" s="198">
        <f>D160-F160</f>
        <v>-80.032500000001164</v>
      </c>
      <c r="H160" s="221">
        <f>SUM(H157:H159)</f>
        <v>18858.825700000001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45</v>
      </c>
      <c r="F176" s="72" t="str">
        <f>G20</f>
        <v>LANDET KVANTUM T.O.M UKE 45</v>
      </c>
      <c r="G176" s="72" t="str">
        <f>I20</f>
        <v>RESTKVOTER</v>
      </c>
      <c r="H176" s="95" t="str">
        <f>J20</f>
        <v>LANDET KVANTUM T.O.M. UKE 45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111.41839999999999</v>
      </c>
      <c r="F177" s="344">
        <f>F178+F179+F180+F181</f>
        <v>23342.367000000002</v>
      </c>
      <c r="G177" s="344">
        <f>G178+G179+G180+G181</f>
        <v>-3320.3669999999993</v>
      </c>
      <c r="H177" s="349">
        <f>H178+H179+H180+H181</f>
        <v>25823.503700000001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/>
      <c r="F178" s="342">
        <v>14500.6837</v>
      </c>
      <c r="G178" s="342">
        <f t="shared" ref="G178:G183" si="5">D178-F178</f>
        <v>-3534.6836999999996</v>
      </c>
      <c r="H178" s="347">
        <v>15360.7925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79.107399999999998</v>
      </c>
      <c r="F179" s="342">
        <v>1747.2805000000001</v>
      </c>
      <c r="G179" s="342">
        <f t="shared" si="5"/>
        <v>1106.7194999999999</v>
      </c>
      <c r="H179" s="347">
        <v>2943.1500999999998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11.2958</v>
      </c>
      <c r="F180" s="342">
        <v>2705.4502000000002</v>
      </c>
      <c r="G180" s="342">
        <f t="shared" si="5"/>
        <v>-1279.4502000000002</v>
      </c>
      <c r="H180" s="347">
        <v>3863.9009999999998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21.0152</v>
      </c>
      <c r="F181" s="342">
        <v>4388.9525999999996</v>
      </c>
      <c r="G181" s="342">
        <f t="shared" si="5"/>
        <v>387.04740000000038</v>
      </c>
      <c r="H181" s="347">
        <v>3655.6601000000001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3.98</v>
      </c>
      <c r="F182" s="343">
        <v>2315.7204000000002</v>
      </c>
      <c r="G182" s="343">
        <f t="shared" si="5"/>
        <v>3184.2795999999998</v>
      </c>
      <c r="H182" s="348">
        <v>4184.9441999999999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214.9804</v>
      </c>
      <c r="F183" s="344">
        <v>3710.7962000000002</v>
      </c>
      <c r="G183" s="344">
        <f t="shared" si="5"/>
        <v>4289.2037999999993</v>
      </c>
      <c r="H183" s="349">
        <v>4629.9094999999998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/>
      <c r="F184" s="342">
        <v>1121.8628000000001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214.9804</v>
      </c>
      <c r="F185" s="345">
        <f>F183-F184</f>
        <v>2588.9333999999999</v>
      </c>
      <c r="G185" s="345"/>
      <c r="H185" s="350">
        <f>H183-H184</f>
        <v>2430.3967999999995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0</v>
      </c>
      <c r="F186" s="346">
        <v>1.4419999999999999</v>
      </c>
      <c r="G186" s="346">
        <f>D186-F186</f>
        <v>8.5579999999999998</v>
      </c>
      <c r="H186" s="351">
        <v>3.5901000000000001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11</v>
      </c>
      <c r="F187" s="343">
        <v>108</v>
      </c>
      <c r="G187" s="343">
        <f>D187-F187</f>
        <v>-108</v>
      </c>
      <c r="H187" s="348">
        <v>83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341.37880000000001</v>
      </c>
      <c r="F188" s="214">
        <f>F177+F182+F183+F186+F187</f>
        <v>29478.325600000004</v>
      </c>
      <c r="G188" s="214">
        <f>G177+G182+G183+G186+G187</f>
        <v>4053.6743999999999</v>
      </c>
      <c r="H188" s="211">
        <f>H177+H182+H183+H186+H187</f>
        <v>34724.947500000002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45</v>
      </c>
      <c r="F205" s="72" t="str">
        <f>G20</f>
        <v>LANDET KVANTUM T.O.M UKE 45</v>
      </c>
      <c r="G205" s="72" t="str">
        <f>I20</f>
        <v>RESTKVOTER</v>
      </c>
      <c r="H205" s="95" t="str">
        <f>J20</f>
        <v>LANDET KVANTUM T.O.M. UKE 45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8.8922000000000008</v>
      </c>
      <c r="F206" s="196">
        <v>1210.8287</v>
      </c>
      <c r="G206" s="196"/>
      <c r="H206" s="234">
        <v>1264.2946999999999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72.543400000000005</v>
      </c>
      <c r="F207" s="196">
        <v>3938.3458999999998</v>
      </c>
      <c r="G207" s="196"/>
      <c r="H207" s="234">
        <v>3515.741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>
        <v>0.1239</v>
      </c>
      <c r="G208" s="197"/>
      <c r="H208" s="235">
        <v>5.9153000000000002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3</v>
      </c>
      <c r="F209" s="197">
        <v>65</v>
      </c>
      <c r="G209" s="197"/>
      <c r="H209" s="235">
        <v>36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84.435600000000008</v>
      </c>
      <c r="F210" s="198">
        <f>SUM(F206:F209)</f>
        <v>5214.2984999999999</v>
      </c>
      <c r="G210" s="198">
        <f>D210-F210</f>
        <v>810.70150000000012</v>
      </c>
      <c r="H210" s="221">
        <f>H206+H207+H208+H209</f>
        <v>4821.951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45
&amp;"-,Normal"&amp;11(iht. motatte landings- og sluttsedler fra fiskesalgslagene; alle tallstørrelser i hele tonn)&amp;R15.11.2016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UKE_45_2016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2016-11-08T10:08:54Z</cp:lastPrinted>
  <dcterms:created xsi:type="dcterms:W3CDTF">2011-07-06T12:13:20Z</dcterms:created>
  <dcterms:modified xsi:type="dcterms:W3CDTF">2016-11-15T10:13:47Z</dcterms:modified>
</cp:coreProperties>
</file>