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2.2 Lønnsomhetsundersøkelse for akvakultur\05 LON Internet\Skal offentliggjøres\"/>
    </mc:Choice>
  </mc:AlternateContent>
  <bookViews>
    <workbookView xWindow="0" yWindow="60" windowWidth="15195" windowHeight="8445"/>
  </bookViews>
  <sheets>
    <sheet name="Forklaring" sheetId="2" r:id="rId1"/>
    <sheet name="Kun smolt 2008-" sheetId="1" r:id="rId2"/>
  </sheets>
  <calcPr calcId="162913"/>
</workbook>
</file>

<file path=xl/calcChain.xml><?xml version="1.0" encoding="utf-8"?>
<calcChain xmlns="http://schemas.openxmlformats.org/spreadsheetml/2006/main">
  <c r="M108" i="1" l="1"/>
  <c r="M109" i="1" s="1"/>
  <c r="M106" i="1"/>
  <c r="M104" i="1"/>
  <c r="M103" i="1"/>
  <c r="M99" i="1"/>
  <c r="M100" i="1" s="1"/>
  <c r="M75" i="1"/>
  <c r="M64" i="1"/>
  <c r="M86" i="1" s="1"/>
  <c r="M54" i="1"/>
  <c r="M58" i="1" s="1"/>
  <c r="M66" i="1" s="1"/>
  <c r="M69" i="1" s="1"/>
  <c r="M40" i="1"/>
  <c r="M34" i="1"/>
  <c r="M22" i="1"/>
  <c r="M117" i="1"/>
  <c r="M118" i="1"/>
  <c r="M119" i="1"/>
  <c r="M120" i="1"/>
  <c r="M121" i="1"/>
  <c r="M122" i="1"/>
  <c r="M123" i="1"/>
  <c r="M124" i="1"/>
  <c r="M125" i="1"/>
  <c r="M36" i="1" l="1"/>
  <c r="M85" i="1" s="1"/>
  <c r="M87" i="1"/>
  <c r="M126" i="1"/>
  <c r="M77" i="1"/>
  <c r="M90" i="1" s="1"/>
  <c r="M89" i="1"/>
  <c r="M91" i="1"/>
  <c r="M84" i="1"/>
  <c r="M88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M83" i="1" l="1"/>
  <c r="M42" i="1"/>
  <c r="K126" i="1"/>
  <c r="L126" i="1"/>
  <c r="J75" i="1"/>
  <c r="J64" i="1"/>
  <c r="J87" i="1" s="1"/>
  <c r="J58" i="1"/>
  <c r="J40" i="1"/>
  <c r="J34" i="1"/>
  <c r="J22" i="1"/>
  <c r="J125" i="1"/>
  <c r="J124" i="1"/>
  <c r="J123" i="1"/>
  <c r="J122" i="1"/>
  <c r="J121" i="1"/>
  <c r="J120" i="1"/>
  <c r="J119" i="1"/>
  <c r="J118" i="1"/>
  <c r="J117" i="1"/>
  <c r="J108" i="1"/>
  <c r="J109" i="1" s="1"/>
  <c r="J106" i="1"/>
  <c r="J104" i="1"/>
  <c r="J100" i="1"/>
  <c r="J66" i="1" l="1"/>
  <c r="J69" i="1"/>
  <c r="J77" i="1" s="1"/>
  <c r="J89" i="1" s="1"/>
  <c r="J86" i="1"/>
  <c r="J36" i="1"/>
  <c r="J42" i="1" s="1"/>
  <c r="J126" i="1"/>
  <c r="E99" i="1"/>
  <c r="F99" i="1"/>
  <c r="G99" i="1"/>
  <c r="H99" i="1"/>
  <c r="I100" i="1"/>
  <c r="I125" i="1"/>
  <c r="I124" i="1"/>
  <c r="I123" i="1"/>
  <c r="I122" i="1"/>
  <c r="I121" i="1"/>
  <c r="I120" i="1"/>
  <c r="I119" i="1"/>
  <c r="I118" i="1"/>
  <c r="I117" i="1"/>
  <c r="I108" i="1"/>
  <c r="I109" i="1" s="1"/>
  <c r="I106" i="1"/>
  <c r="I104" i="1"/>
  <c r="I103" i="1"/>
  <c r="I75" i="1"/>
  <c r="I64" i="1"/>
  <c r="I87" i="1" s="1"/>
  <c r="I54" i="1"/>
  <c r="I58" i="1" s="1"/>
  <c r="I40" i="1"/>
  <c r="I34" i="1"/>
  <c r="I22" i="1"/>
  <c r="I66" i="1" l="1"/>
  <c r="J83" i="1"/>
  <c r="J85" i="1"/>
  <c r="J84" i="1"/>
  <c r="J88" i="1"/>
  <c r="J91" i="1"/>
  <c r="J90" i="1"/>
  <c r="I86" i="1"/>
  <c r="I69" i="1"/>
  <c r="I77" i="1" s="1"/>
  <c r="I36" i="1"/>
  <c r="I126" i="1"/>
  <c r="H100" i="1"/>
  <c r="H75" i="1"/>
  <c r="H54" i="1"/>
  <c r="H58" i="1" s="1"/>
  <c r="H64" i="1"/>
  <c r="H40" i="1"/>
  <c r="H34" i="1"/>
  <c r="H22" i="1"/>
  <c r="H66" i="1" l="1"/>
  <c r="H69" i="1" s="1"/>
  <c r="H77" i="1" s="1"/>
  <c r="I83" i="1"/>
  <c r="I84" i="1"/>
  <c r="I42" i="1"/>
  <c r="I88" i="1"/>
  <c r="I85" i="1"/>
  <c r="I91" i="1"/>
  <c r="I90" i="1"/>
  <c r="I89" i="1"/>
  <c r="H36" i="1"/>
  <c r="H42" i="1" s="1"/>
  <c r="G100" i="1" l="1"/>
  <c r="F54" i="1"/>
  <c r="G54" i="1"/>
  <c r="G58" i="1" s="1"/>
  <c r="H125" i="1"/>
  <c r="H124" i="1"/>
  <c r="H123" i="1"/>
  <c r="H122" i="1"/>
  <c r="H121" i="1"/>
  <c r="H120" i="1"/>
  <c r="H119" i="1"/>
  <c r="H118" i="1"/>
  <c r="H117" i="1"/>
  <c r="H108" i="1"/>
  <c r="H109" i="1" s="1"/>
  <c r="H106" i="1"/>
  <c r="H104" i="1"/>
  <c r="H103" i="1"/>
  <c r="H86" i="1"/>
  <c r="G117" i="1"/>
  <c r="G118" i="1"/>
  <c r="G119" i="1"/>
  <c r="G120" i="1"/>
  <c r="G121" i="1"/>
  <c r="G122" i="1"/>
  <c r="G123" i="1"/>
  <c r="G124" i="1"/>
  <c r="G125" i="1"/>
  <c r="F103" i="1"/>
  <c r="G103" i="1"/>
  <c r="F104" i="1"/>
  <c r="G104" i="1"/>
  <c r="F106" i="1"/>
  <c r="G106" i="1"/>
  <c r="F108" i="1"/>
  <c r="F109" i="1" s="1"/>
  <c r="G108" i="1"/>
  <c r="G109" i="1" s="1"/>
  <c r="G75" i="1"/>
  <c r="G64" i="1"/>
  <c r="G87" i="1" s="1"/>
  <c r="G40" i="1"/>
  <c r="G34" i="1"/>
  <c r="G22" i="1"/>
  <c r="G66" i="1" l="1"/>
  <c r="G126" i="1"/>
  <c r="G36" i="1"/>
  <c r="G85" i="1" s="1"/>
  <c r="G86" i="1"/>
  <c r="H126" i="1"/>
  <c r="H85" i="1"/>
  <c r="H84" i="1"/>
  <c r="H88" i="1"/>
  <c r="H87" i="1"/>
  <c r="D75" i="1"/>
  <c r="E75" i="1"/>
  <c r="F75" i="1"/>
  <c r="F117" i="1"/>
  <c r="F118" i="1"/>
  <c r="F119" i="1"/>
  <c r="F120" i="1"/>
  <c r="F121" i="1"/>
  <c r="F122" i="1"/>
  <c r="F123" i="1"/>
  <c r="F124" i="1"/>
  <c r="F125" i="1"/>
  <c r="F100" i="1"/>
  <c r="E108" i="1"/>
  <c r="E104" i="1"/>
  <c r="F64" i="1"/>
  <c r="F86" i="1" s="1"/>
  <c r="F58" i="1"/>
  <c r="F40" i="1"/>
  <c r="F34" i="1"/>
  <c r="F22" i="1"/>
  <c r="F66" i="1" l="1"/>
  <c r="G88" i="1"/>
  <c r="G84" i="1"/>
  <c r="G42" i="1"/>
  <c r="F87" i="1"/>
  <c r="F36" i="1"/>
  <c r="F42" i="1" s="1"/>
  <c r="F126" i="1"/>
  <c r="G83" i="1"/>
  <c r="G69" i="1"/>
  <c r="H83" i="1"/>
  <c r="H89" i="1"/>
  <c r="F88" i="1" l="1"/>
  <c r="F85" i="1"/>
  <c r="F84" i="1"/>
  <c r="F83" i="1"/>
  <c r="F69" i="1"/>
  <c r="F77" i="1" s="1"/>
  <c r="F89" i="1" s="1"/>
  <c r="G77" i="1"/>
  <c r="G89" i="1" s="1"/>
  <c r="H90" i="1"/>
  <c r="H91" i="1"/>
  <c r="F91" i="1" l="1"/>
  <c r="F90" i="1"/>
  <c r="G91" i="1"/>
  <c r="G90" i="1"/>
  <c r="E100" i="1"/>
  <c r="E125" i="1"/>
  <c r="E124" i="1"/>
  <c r="E123" i="1"/>
  <c r="E122" i="1"/>
  <c r="E121" i="1"/>
  <c r="E120" i="1"/>
  <c r="E119" i="1"/>
  <c r="E118" i="1"/>
  <c r="E117" i="1"/>
  <c r="E109" i="1"/>
  <c r="E106" i="1"/>
  <c r="E103" i="1"/>
  <c r="D99" i="1"/>
  <c r="D100" i="1" s="1"/>
  <c r="C99" i="1"/>
  <c r="C100" i="1" s="1"/>
  <c r="E64" i="1"/>
  <c r="E87" i="1" s="1"/>
  <c r="E54" i="1"/>
  <c r="E58" i="1" s="1"/>
  <c r="E40" i="1"/>
  <c r="E34" i="1"/>
  <c r="E22" i="1"/>
  <c r="E66" i="1" l="1"/>
  <c r="E36" i="1"/>
  <c r="E42" i="1" s="1"/>
  <c r="E126" i="1"/>
  <c r="E86" i="1"/>
  <c r="E69" i="1"/>
  <c r="E77" i="1" s="1"/>
  <c r="E85" i="1" l="1"/>
  <c r="E88" i="1"/>
  <c r="E84" i="1"/>
  <c r="E83" i="1"/>
  <c r="E91" i="1"/>
  <c r="E90" i="1"/>
  <c r="E89" i="1"/>
  <c r="D34" i="1"/>
  <c r="C34" i="1"/>
  <c r="C103" i="1"/>
  <c r="C104" i="1"/>
  <c r="C106" i="1"/>
  <c r="C108" i="1"/>
  <c r="C109" i="1" s="1"/>
  <c r="D64" i="1"/>
  <c r="D54" i="1"/>
  <c r="D58" i="1" s="1"/>
  <c r="C75" i="1"/>
  <c r="C64" i="1"/>
  <c r="C87" i="1" s="1"/>
  <c r="C54" i="1"/>
  <c r="C58" i="1" s="1"/>
  <c r="D22" i="1"/>
  <c r="C22" i="1"/>
  <c r="D66" i="1" l="1"/>
  <c r="D69" i="1" s="1"/>
  <c r="D77" i="1" s="1"/>
  <c r="D89" i="1" s="1"/>
  <c r="C86" i="1"/>
  <c r="D86" i="1"/>
  <c r="D87" i="1"/>
  <c r="D36" i="1"/>
  <c r="D42" i="1" s="1"/>
  <c r="C66" i="1"/>
  <c r="C69" i="1" s="1"/>
  <c r="C77" i="1" s="1"/>
  <c r="C36" i="1"/>
  <c r="C42" i="1" s="1"/>
  <c r="D90" i="1" l="1"/>
  <c r="D91" i="1"/>
  <c r="C91" i="1"/>
  <c r="C90" i="1"/>
  <c r="C89" i="1"/>
  <c r="D106" i="1"/>
  <c r="C125" i="1"/>
  <c r="C124" i="1"/>
  <c r="C123" i="1"/>
  <c r="C122" i="1"/>
  <c r="C121" i="1"/>
  <c r="C120" i="1"/>
  <c r="C119" i="1"/>
  <c r="C118" i="1"/>
  <c r="C117" i="1"/>
  <c r="D108" i="1"/>
  <c r="D109" i="1" s="1"/>
  <c r="D104" i="1"/>
  <c r="D103" i="1"/>
  <c r="D117" i="1"/>
  <c r="D118" i="1"/>
  <c r="D119" i="1"/>
  <c r="D120" i="1"/>
  <c r="D121" i="1"/>
  <c r="D122" i="1"/>
  <c r="D123" i="1"/>
  <c r="D124" i="1"/>
  <c r="D125" i="1"/>
  <c r="C84" i="1"/>
  <c r="C88" i="1"/>
  <c r="C85" i="1"/>
  <c r="D126" i="1" l="1"/>
  <c r="C126" i="1"/>
  <c r="D83" i="1"/>
  <c r="D88" i="1"/>
  <c r="D84" i="1"/>
  <c r="D85" i="1"/>
  <c r="C83" i="1"/>
</calcChain>
</file>

<file path=xl/sharedStrings.xml><?xml version="1.0" encoding="utf-8"?>
<sst xmlns="http://schemas.openxmlformats.org/spreadsheetml/2006/main" count="199" uniqueCount="115">
  <si>
    <t>Antall selskaper i undersøkelsen</t>
  </si>
  <si>
    <t>stk</t>
  </si>
  <si>
    <t>kr</t>
  </si>
  <si>
    <t>Salg av smolt</t>
  </si>
  <si>
    <t>%</t>
  </si>
  <si>
    <t>Antall årsverk</t>
  </si>
  <si>
    <t>Produksjonsverdi</t>
  </si>
  <si>
    <t>Totalrentabilitet</t>
  </si>
  <si>
    <t>Driftsmargin</t>
  </si>
  <si>
    <t>Likviditetsgrad 1</t>
  </si>
  <si>
    <t>Likviditetsgrad 2</t>
  </si>
  <si>
    <t>Rentedekningsgrad</t>
  </si>
  <si>
    <t>Egenkapitalandel</t>
  </si>
  <si>
    <t>Andel av kortsiktig gjeld</t>
  </si>
  <si>
    <t>Andel av langsiktig gjeld</t>
  </si>
  <si>
    <t>Kilde: Fiskeridirektoratet</t>
  </si>
  <si>
    <t>Overskuddsgrad</t>
  </si>
  <si>
    <t>Antall tillatelser i undersøkelsen</t>
  </si>
  <si>
    <t>undersøkelsen.</t>
  </si>
  <si>
    <t xml:space="preserve">I lønnsomhetsundersøkelsen fokuseres det på størrelsesnøytral resultatbegrep som driftsmargin, </t>
  </si>
  <si>
    <t>i perioden.</t>
  </si>
  <si>
    <t>Sum varige driftsmidler</t>
  </si>
  <si>
    <t>Salg av yngel</t>
  </si>
  <si>
    <t>Salg av rogn</t>
  </si>
  <si>
    <t>Omleggingen av undersøkelsen fra samfunnsøkonomisk til bedriftsøkonomisk prinsipp medfører</t>
  </si>
  <si>
    <t xml:space="preserve">viser at driftsmargin i gjennomsnitt er 17 prosent høyere når et bedriftsøkonomisk prinsipp legges til grunn </t>
  </si>
  <si>
    <t>sammenlignet med et samfunnsøkonomisk prinsipp.</t>
  </si>
  <si>
    <t xml:space="preserve">En sammenligning av lønnsomhetsresultat for 2008 etter samfunnsøkonomisk og bedriftsøkonomisk prinsipp </t>
  </si>
  <si>
    <t>Salg av fisk (yngel og smolt)</t>
  </si>
  <si>
    <t>-</t>
  </si>
  <si>
    <t>Lønnsomhetsundersøkelse for settefiskproduksjon</t>
  </si>
  <si>
    <t>Forklaring</t>
  </si>
  <si>
    <t>Historiske tabeller</t>
  </si>
  <si>
    <t>Utvalget</t>
  </si>
  <si>
    <t>Resultatregnskap</t>
  </si>
  <si>
    <t>Balanseregnskap</t>
  </si>
  <si>
    <t>Salg og andre lønnsomhetsmål</t>
  </si>
  <si>
    <t>Beregnede nøkkeltall</t>
  </si>
  <si>
    <t>Andel yngel av totalt salg</t>
  </si>
  <si>
    <t>Sum gjeld og egenkapital</t>
  </si>
  <si>
    <t>Sum gjeld</t>
  </si>
  <si>
    <t>Sum eiendeler</t>
  </si>
  <si>
    <t>Sum omløpsmidler</t>
  </si>
  <si>
    <t>Sum anleggsmidler</t>
  </si>
  <si>
    <t>Sum driftsinntekter</t>
  </si>
  <si>
    <t>Sum driftskostnader</t>
  </si>
  <si>
    <t>Driftsresultat</t>
  </si>
  <si>
    <t>Netto finansposter</t>
  </si>
  <si>
    <t>Endring fra og med 2009</t>
  </si>
  <si>
    <t>Fiskeridirektoratet gikk fra og med 2009 undersøkelse over fra å beregne beholdningsverdi på levende</t>
  </si>
  <si>
    <t xml:space="preserve">yngel, verdi på utstyr og avskrivninger til å benytte de verdier som er oppgitt i regnskapene. I tillegg er </t>
  </si>
  <si>
    <t xml:space="preserve">verdi på tillatelser/konsesjoner og goodwill inkludert. </t>
  </si>
  <si>
    <t>Dette betyr at vi skiftet fokus fra samfunnsøkonomisk til bedriftsøkonomisk perspektiv i lønnsomhets-</t>
  </si>
  <si>
    <t>endringer i balanseregnskapet og driftskostnadene. Omleggingen får også konsekvenser for beregning</t>
  </si>
  <si>
    <t>av nøkkeltall og produksjonskostnad pr. stk.</t>
  </si>
  <si>
    <t xml:space="preserve">Etter omleggingen fremkommer en ny størrelse i balansetabellene, immaterielle eiendeler, som blant </t>
  </si>
  <si>
    <t>annet viser verdi på tillatelser (konsesjoner) og goodwill.</t>
  </si>
  <si>
    <t>fortjeneste pr. stk, salgspris pr. stk og produksjonskostnad pr. stk.</t>
  </si>
  <si>
    <t xml:space="preserve">I denne filen har Fiskeridirektoratet valgt å presentere tall for 2008 etter samme prinsipp som for </t>
  </si>
  <si>
    <t>2009-tallene (bedriftsøkonomisk). Presenterte tall for 2008 i denne filen vil derfor ikke være identisk med</t>
  </si>
  <si>
    <t>tidligere presenterte tall 2008.</t>
  </si>
  <si>
    <t>Salg av fisk pr. årsverk</t>
  </si>
  <si>
    <t>Salgspris pr. stk solgt smolt</t>
  </si>
  <si>
    <t>Salgspris pr. stk solgt yngel</t>
  </si>
  <si>
    <t>Salgspris pr. stk solgt yngel og smolt</t>
  </si>
  <si>
    <t>Produksjonsverdi pr. årsverk</t>
  </si>
  <si>
    <t>Beregnede kostnader pr. stk solgt fisk (yngel og smolt)</t>
  </si>
  <si>
    <t>Oppdatert: 7. november 2019</t>
  </si>
  <si>
    <r>
      <t>Vær oppmerksom på at presenterte resultater</t>
    </r>
    <r>
      <rPr>
        <sz val="10"/>
        <color rgb="FF23AEB4"/>
        <rFont val="IBM Plex Serif Medium"/>
        <family val="1"/>
      </rPr>
      <t xml:space="preserve"> ikke er justert for eventuelle endringer i kroneverdi</t>
    </r>
  </si>
  <si>
    <t>Anleggsmidler:</t>
  </si>
  <si>
    <t>Omløpsmidler:</t>
  </si>
  <si>
    <t>Sum immaterielle eiendeler</t>
  </si>
  <si>
    <t>Bygninger og annen fast eiendom</t>
  </si>
  <si>
    <t>Produksjonsutstyr</t>
  </si>
  <si>
    <t>Driftsløsøre</t>
  </si>
  <si>
    <t>Sum finansielle anleggsmidler</t>
  </si>
  <si>
    <t>Varer</t>
  </si>
  <si>
    <t>Fordringer og investeringer</t>
  </si>
  <si>
    <t>Bankinnskudd og kontanter</t>
  </si>
  <si>
    <t>Egenkapital:</t>
  </si>
  <si>
    <t>Sum egenkapital</t>
  </si>
  <si>
    <t>Gjeld:</t>
  </si>
  <si>
    <t>Avsetning for forpliktelse</t>
  </si>
  <si>
    <t>Annen langsiktig gjeld</t>
  </si>
  <si>
    <t>Kortsiktig gjeld</t>
  </si>
  <si>
    <t>Gjennomsnittsresultater for selskap uten yngelsalg</t>
  </si>
  <si>
    <t>Gjennomsnittstall pr. selskap uten yngelsalg</t>
  </si>
  <si>
    <t>Salgsinntekt av smolt</t>
  </si>
  <si>
    <t>Salgsinntekt av yngel</t>
  </si>
  <si>
    <t>Salgsinntekt av rogn</t>
  </si>
  <si>
    <t>Forsikringsutbetalinger</t>
  </si>
  <si>
    <t>Annen driftsinntekt</t>
  </si>
  <si>
    <t>Rogn/yngelkostnad</t>
  </si>
  <si>
    <t>Fôrkostnad</t>
  </si>
  <si>
    <t>Forsikringskostnad</t>
  </si>
  <si>
    <t>Vaksinasjonskostnad</t>
  </si>
  <si>
    <t>Beholdningsendring (+/-)</t>
  </si>
  <si>
    <t>Lønnskostnad</t>
  </si>
  <si>
    <t>Avskrivninger på immaterielle eiendeler</t>
  </si>
  <si>
    <t>Avskrivninger på driftsmidler</t>
  </si>
  <si>
    <t>Elektrisitetskostnad</t>
  </si>
  <si>
    <t>Annen driftskostnad</t>
  </si>
  <si>
    <t>Finansinntekter</t>
  </si>
  <si>
    <t>Finanskostnader</t>
  </si>
  <si>
    <t>Ord. resultat før skattekostnad</t>
  </si>
  <si>
    <t>Rogn og yngelkostnad pr. stk</t>
  </si>
  <si>
    <t>Fôrkostnad pr. stk</t>
  </si>
  <si>
    <t>Forsikringskostnad pr. stk</t>
  </si>
  <si>
    <t>Vaksinasjonskostnad pr. stk</t>
  </si>
  <si>
    <t>Lønnskostnad pr. stk</t>
  </si>
  <si>
    <t>Avskrivninger pr. stk</t>
  </si>
  <si>
    <t>Elektrisitetskostnad pr. stk</t>
  </si>
  <si>
    <t>Annen driftskostnad pr. stk</t>
  </si>
  <si>
    <t>Netto rentekostnad pr. stk</t>
  </si>
  <si>
    <t xml:space="preserve">Produksjonskostnad pr.stk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</si>
</sst>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9" x14ac:knownFonts="1">
    <font>
      <sz val="10"/>
      <name val="Arial"/>
    </font>
    <font>
      <sz val="22"/>
      <color theme="1"/>
      <name val="IBM Plex Serif Medium"/>
      <family val="1"/>
    </font>
    <font>
      <sz val="14"/>
      <name val="IBM Plex Serif Light"/>
      <family val="1"/>
    </font>
    <font>
      <sz val="14"/>
      <color rgb="FF23AEB4"/>
      <name val="IBM Plex Serif Medium"/>
      <family val="1"/>
    </font>
    <font>
      <sz val="10"/>
      <name val="IBM Plex Serif Light"/>
      <family val="1"/>
    </font>
    <font>
      <sz val="9"/>
      <name val="IBM Plex Serif Light"/>
      <family val="1"/>
    </font>
    <font>
      <sz val="11"/>
      <name val="IBM Plex Serif Light"/>
      <family val="1"/>
    </font>
    <font>
      <sz val="12"/>
      <color rgb="FF23AEB4"/>
      <name val="IBM Plex Serif Medium"/>
      <family val="1"/>
    </font>
    <font>
      <sz val="10"/>
      <color rgb="FF23AEB4"/>
      <name val="IBM Plex Serif Medium"/>
      <family val="1"/>
    </font>
    <font>
      <b/>
      <sz val="10"/>
      <name val="IBM Plex Serif Light"/>
      <family val="1"/>
    </font>
    <font>
      <sz val="10"/>
      <color rgb="FF84BD00"/>
      <name val="IBM Plex Serif Light"/>
      <family val="1"/>
    </font>
    <font>
      <sz val="12"/>
      <color theme="1"/>
      <name val="IBM Plex Serif Medium"/>
      <family val="1"/>
    </font>
    <font>
      <sz val="10"/>
      <color indexed="8"/>
      <name val="IBM Plex Serif Light"/>
      <family val="1"/>
    </font>
    <font>
      <sz val="10"/>
      <color theme="0"/>
      <name val="IBM Plex Serif Medium"/>
      <family val="1"/>
    </font>
    <font>
      <b/>
      <sz val="10"/>
      <color indexed="8"/>
      <name val="IBM Plex Serif Light"/>
      <family val="1"/>
    </font>
    <font>
      <sz val="8"/>
      <color indexed="8"/>
      <name val="IBM Plex Serif Light"/>
      <family val="1"/>
    </font>
    <font>
      <sz val="10"/>
      <name val="IBM Plex Serif Medium"/>
      <family val="1"/>
    </font>
    <font>
      <sz val="10"/>
      <color theme="1"/>
      <name val="IBM Plex Serif Medium"/>
      <family val="1"/>
    </font>
    <font>
      <sz val="10"/>
      <color indexed="8"/>
      <name val="IBM Plex Serif Medium"/>
      <family val="1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4" fillId="0" borderId="0" xfId="0" applyFont="1" applyBorder="1"/>
    <xf numFmtId="0" fontId="10" fillId="0" borderId="0" xfId="0" applyFont="1"/>
    <xf numFmtId="49" fontId="11" fillId="0" borderId="0" xfId="0" applyNumberFormat="1" applyFont="1" applyBorder="1"/>
    <xf numFmtId="0" fontId="12" fillId="0" borderId="0" xfId="0" applyFont="1" applyBorder="1"/>
    <xf numFmtId="49" fontId="13" fillId="2" borderId="2" xfId="0" applyNumberFormat="1" applyFont="1" applyFill="1" applyBorder="1"/>
    <xf numFmtId="0" fontId="13" fillId="2" borderId="2" xfId="0" applyFont="1" applyFill="1" applyBorder="1"/>
    <xf numFmtId="1" fontId="13" fillId="2" borderId="2" xfId="0" applyNumberFormat="1" applyFont="1" applyFill="1" applyBorder="1"/>
    <xf numFmtId="1" fontId="13" fillId="2" borderId="2" xfId="0" applyNumberFormat="1" applyFont="1" applyFill="1" applyBorder="1" applyAlignment="1">
      <alignment horizontal="right"/>
    </xf>
    <xf numFmtId="49" fontId="12" fillId="0" borderId="0" xfId="0" applyNumberFormat="1" applyFont="1" applyBorder="1"/>
    <xf numFmtId="3" fontId="4" fillId="0" borderId="0" xfId="0" applyNumberFormat="1" applyFont="1" applyBorder="1"/>
    <xf numFmtId="49" fontId="12" fillId="0" borderId="1" xfId="0" applyNumberFormat="1" applyFont="1" applyBorder="1"/>
    <xf numFmtId="0" fontId="12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/>
    <xf numFmtId="0" fontId="4" fillId="0" borderId="0" xfId="0" applyFont="1" applyFill="1" applyBorder="1"/>
    <xf numFmtId="0" fontId="14" fillId="0" borderId="0" xfId="0" applyFont="1" applyBorder="1"/>
    <xf numFmtId="164" fontId="4" fillId="0" borderId="0" xfId="0" applyNumberFormat="1" applyFont="1" applyBorder="1"/>
    <xf numFmtId="49" fontId="12" fillId="0" borderId="0" xfId="0" applyNumberFormat="1" applyFont="1"/>
    <xf numFmtId="3" fontId="4" fillId="0" borderId="3" xfId="0" applyNumberFormat="1" applyFont="1" applyBorder="1"/>
    <xf numFmtId="3" fontId="4" fillId="0" borderId="0" xfId="0" applyNumberFormat="1" applyFont="1"/>
    <xf numFmtId="3" fontId="9" fillId="0" borderId="2" xfId="0" applyNumberFormat="1" applyFont="1" applyBorder="1"/>
    <xf numFmtId="49" fontId="15" fillId="0" borderId="0" xfId="0" applyNumberFormat="1" applyFont="1" applyBorder="1"/>
    <xf numFmtId="3" fontId="9" fillId="0" borderId="0" xfId="0" applyNumberFormat="1" applyFont="1" applyBorder="1"/>
    <xf numFmtId="3" fontId="9" fillId="0" borderId="3" xfId="0" applyNumberFormat="1" applyFont="1" applyBorder="1"/>
    <xf numFmtId="49" fontId="14" fillId="0" borderId="0" xfId="0" applyNumberFormat="1" applyFont="1" applyBorder="1"/>
    <xf numFmtId="3" fontId="4" fillId="0" borderId="0" xfId="0" applyNumberFormat="1" applyFont="1" applyAlignment="1">
      <alignment horizontal="right"/>
    </xf>
    <xf numFmtId="165" fontId="4" fillId="0" borderId="0" xfId="0" applyNumberFormat="1" applyFont="1" applyBorder="1"/>
    <xf numFmtId="4" fontId="4" fillId="0" borderId="0" xfId="0" applyNumberFormat="1" applyFont="1" applyBorder="1"/>
    <xf numFmtId="4" fontId="4" fillId="0" borderId="0" xfId="0" applyNumberFormat="1" applyFont="1" applyAlignment="1">
      <alignment horizontal="right"/>
    </xf>
    <xf numFmtId="165" fontId="4" fillId="0" borderId="1" xfId="0" applyNumberFormat="1" applyFont="1" applyBorder="1"/>
    <xf numFmtId="4" fontId="9" fillId="0" borderId="2" xfId="0" applyNumberFormat="1" applyFont="1" applyBorder="1"/>
    <xf numFmtId="49" fontId="12" fillId="0" borderId="3" xfId="0" applyNumberFormat="1" applyFont="1" applyBorder="1"/>
    <xf numFmtId="3" fontId="16" fillId="0" borderId="2" xfId="0" applyNumberFormat="1" applyFont="1" applyBorder="1"/>
    <xf numFmtId="3" fontId="4" fillId="0" borderId="2" xfId="0" applyNumberFormat="1" applyFont="1" applyBorder="1"/>
    <xf numFmtId="49" fontId="17" fillId="0" borderId="3" xfId="0" applyNumberFormat="1" applyFont="1" applyFill="1" applyBorder="1"/>
    <xf numFmtId="0" fontId="13" fillId="0" borderId="3" xfId="0" applyFont="1" applyFill="1" applyBorder="1"/>
    <xf numFmtId="1" fontId="13" fillId="0" borderId="3" xfId="0" applyNumberFormat="1" applyFont="1" applyFill="1" applyBorder="1"/>
    <xf numFmtId="1" fontId="4" fillId="0" borderId="0" xfId="0" applyNumberFormat="1" applyFont="1" applyFill="1" applyBorder="1"/>
    <xf numFmtId="3" fontId="16" fillId="0" borderId="0" xfId="0" applyNumberFormat="1" applyFont="1" applyBorder="1"/>
    <xf numFmtId="49" fontId="18" fillId="0" borderId="0" xfId="0" applyNumberFormat="1" applyFont="1" applyBorder="1"/>
    <xf numFmtId="3" fontId="16" fillId="0" borderId="3" xfId="0" applyNumberFormat="1" applyFont="1" applyBorder="1"/>
    <xf numFmtId="0" fontId="18" fillId="0" borderId="0" xfId="0" applyFont="1" applyBorder="1"/>
    <xf numFmtId="49" fontId="18" fillId="0" borderId="1" xfId="0" applyNumberFormat="1" applyFont="1" applyBorder="1"/>
    <xf numFmtId="0" fontId="18" fillId="0" borderId="1" xfId="0" applyFont="1" applyBorder="1"/>
    <xf numFmtId="164" fontId="4" fillId="0" borderId="1" xfId="0" applyNumberFormat="1" applyFont="1" applyBorder="1"/>
    <xf numFmtId="4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0"/>
      <color rgb="FF84BD00"/>
      <color rgb="FFDDF9FF"/>
      <color rgb="FF659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workbookViewId="0">
      <selection activeCell="A6" sqref="A6"/>
    </sheetView>
  </sheetViews>
  <sheetFormatPr baseColWidth="10" defaultRowHeight="15" x14ac:dyDescent="0.25"/>
  <cols>
    <col min="1" max="1" width="102" style="11" bestFit="1" customWidth="1"/>
    <col min="2" max="16384" width="11.42578125" style="11"/>
  </cols>
  <sheetData>
    <row r="1" spans="1:24" s="2" customFormat="1" ht="30" x14ac:dyDescent="0.5">
      <c r="A1" s="1" t="s">
        <v>30</v>
      </c>
      <c r="C1" s="3"/>
      <c r="D1" s="4"/>
      <c r="E1" s="4"/>
      <c r="F1" s="4"/>
      <c r="G1" s="4"/>
      <c r="H1" s="4"/>
      <c r="I1" s="4"/>
      <c r="J1" s="4"/>
      <c r="K1" s="3"/>
      <c r="L1" s="4"/>
      <c r="M1" s="3"/>
      <c r="N1" s="4"/>
      <c r="P1" s="4"/>
      <c r="R1" s="4"/>
      <c r="T1" s="4"/>
      <c r="V1" s="4"/>
      <c r="X1" s="4"/>
    </row>
    <row r="2" spans="1:24" s="6" customFormat="1" ht="18.75" x14ac:dyDescent="0.3">
      <c r="A2" s="5" t="s">
        <v>31</v>
      </c>
      <c r="C2" s="7"/>
      <c r="D2" s="8"/>
      <c r="E2" s="9"/>
      <c r="F2" s="8"/>
      <c r="G2" s="8"/>
      <c r="H2" s="8"/>
      <c r="I2" s="8"/>
      <c r="J2" s="8"/>
      <c r="K2" s="7"/>
      <c r="L2" s="8"/>
      <c r="M2" s="7"/>
      <c r="N2" s="8"/>
      <c r="P2" s="8"/>
      <c r="R2" s="8"/>
      <c r="T2" s="8"/>
      <c r="V2" s="8"/>
      <c r="X2" s="8"/>
    </row>
    <row r="3" spans="1:24" s="6" customFormat="1" ht="13.5" x14ac:dyDescent="0.25">
      <c r="C3" s="7"/>
      <c r="D3" s="8"/>
      <c r="E3" s="9"/>
      <c r="F3" s="8"/>
      <c r="G3" s="8"/>
      <c r="H3" s="8"/>
      <c r="I3" s="8"/>
      <c r="J3" s="8"/>
      <c r="K3" s="7"/>
      <c r="L3" s="8"/>
      <c r="M3" s="7"/>
      <c r="N3" s="8"/>
      <c r="P3" s="8"/>
      <c r="R3" s="8"/>
      <c r="T3" s="8"/>
      <c r="V3" s="8"/>
      <c r="X3" s="8"/>
    </row>
    <row r="4" spans="1:24" s="6" customFormat="1" ht="13.5" x14ac:dyDescent="0.25">
      <c r="A4" s="6" t="s">
        <v>15</v>
      </c>
    </row>
    <row r="5" spans="1:24" s="6" customFormat="1" ht="13.5" x14ac:dyDescent="0.25">
      <c r="A5" s="6" t="s">
        <v>67</v>
      </c>
    </row>
    <row r="6" spans="1:24" x14ac:dyDescent="0.25">
      <c r="A6" s="10"/>
    </row>
    <row r="8" spans="1:24" ht="15.75" x14ac:dyDescent="0.25">
      <c r="A8" s="12" t="s">
        <v>48</v>
      </c>
    </row>
    <row r="9" spans="1:24" s="6" customFormat="1" ht="13.5" x14ac:dyDescent="0.25">
      <c r="A9" s="6" t="s">
        <v>49</v>
      </c>
    </row>
    <row r="10" spans="1:24" s="6" customFormat="1" ht="13.5" x14ac:dyDescent="0.25">
      <c r="A10" s="6" t="s">
        <v>50</v>
      </c>
    </row>
    <row r="11" spans="1:24" s="6" customFormat="1" ht="13.5" x14ac:dyDescent="0.25">
      <c r="A11" s="6" t="s">
        <v>51</v>
      </c>
    </row>
    <row r="12" spans="1:24" s="6" customFormat="1" ht="13.5" x14ac:dyDescent="0.25"/>
    <row r="13" spans="1:24" s="6" customFormat="1" ht="13.5" x14ac:dyDescent="0.25">
      <c r="A13" s="6" t="s">
        <v>52</v>
      </c>
    </row>
    <row r="14" spans="1:24" s="6" customFormat="1" ht="13.5" x14ac:dyDescent="0.25">
      <c r="A14" s="6" t="s">
        <v>18</v>
      </c>
    </row>
    <row r="15" spans="1:24" s="6" customFormat="1" ht="13.5" x14ac:dyDescent="0.25"/>
    <row r="16" spans="1:24" s="6" customFormat="1" ht="13.5" x14ac:dyDescent="0.25">
      <c r="A16" s="6" t="s">
        <v>24</v>
      </c>
    </row>
    <row r="17" spans="1:1" s="6" customFormat="1" ht="13.5" x14ac:dyDescent="0.25">
      <c r="A17" s="6" t="s">
        <v>53</v>
      </c>
    </row>
    <row r="18" spans="1:1" s="6" customFormat="1" ht="13.5" x14ac:dyDescent="0.25">
      <c r="A18" s="6" t="s">
        <v>54</v>
      </c>
    </row>
    <row r="19" spans="1:1" s="6" customFormat="1" ht="13.5" x14ac:dyDescent="0.25"/>
    <row r="20" spans="1:1" s="6" customFormat="1" ht="13.5" x14ac:dyDescent="0.25">
      <c r="A20" s="6" t="s">
        <v>55</v>
      </c>
    </row>
    <row r="21" spans="1:1" s="6" customFormat="1" ht="13.5" x14ac:dyDescent="0.25">
      <c r="A21" s="6" t="s">
        <v>56</v>
      </c>
    </row>
    <row r="22" spans="1:1" s="6" customFormat="1" ht="13.5" x14ac:dyDescent="0.25"/>
    <row r="23" spans="1:1" x14ac:dyDescent="0.25">
      <c r="A23" s="6" t="s">
        <v>19</v>
      </c>
    </row>
    <row r="24" spans="1:1" x14ac:dyDescent="0.25">
      <c r="A24" s="6" t="s">
        <v>57</v>
      </c>
    </row>
    <row r="25" spans="1:1" x14ac:dyDescent="0.25">
      <c r="A25" s="6"/>
    </row>
    <row r="26" spans="1:1" x14ac:dyDescent="0.25">
      <c r="A26" s="6" t="s">
        <v>27</v>
      </c>
    </row>
    <row r="27" spans="1:1" x14ac:dyDescent="0.25">
      <c r="A27" s="6" t="s">
        <v>25</v>
      </c>
    </row>
    <row r="28" spans="1:1" x14ac:dyDescent="0.25">
      <c r="A28" s="6" t="s">
        <v>26</v>
      </c>
    </row>
    <row r="29" spans="1:1" x14ac:dyDescent="0.25">
      <c r="A29" s="6"/>
    </row>
    <row r="30" spans="1:1" x14ac:dyDescent="0.25">
      <c r="A30" s="6" t="s">
        <v>58</v>
      </c>
    </row>
    <row r="31" spans="1:1" x14ac:dyDescent="0.25">
      <c r="A31" s="6" t="s">
        <v>59</v>
      </c>
    </row>
    <row r="32" spans="1:1" x14ac:dyDescent="0.25">
      <c r="A32" s="6" t="s">
        <v>60</v>
      </c>
    </row>
    <row r="33" spans="1:1" x14ac:dyDescent="0.25">
      <c r="A33" s="6"/>
    </row>
    <row r="34" spans="1:1" x14ac:dyDescent="0.25">
      <c r="A34" s="6"/>
    </row>
    <row r="35" spans="1:1" s="6" customFormat="1" ht="15.75" x14ac:dyDescent="0.25">
      <c r="A35" s="12" t="s">
        <v>32</v>
      </c>
    </row>
    <row r="36" spans="1:1" s="6" customFormat="1" ht="13.5" x14ac:dyDescent="0.25">
      <c r="A36" s="6" t="s">
        <v>68</v>
      </c>
    </row>
    <row r="37" spans="1:1" s="6" customFormat="1" ht="13.5" x14ac:dyDescent="0.25">
      <c r="A37" s="6" t="s">
        <v>20</v>
      </c>
    </row>
    <row r="38" spans="1:1" s="6" customFormat="1" ht="13.5" x14ac:dyDescent="0.25">
      <c r="A38" s="13"/>
    </row>
    <row r="39" spans="1:1" x14ac:dyDescent="0.25">
      <c r="A39" s="6"/>
    </row>
  </sheetData>
  <phoneticPr fontId="0" type="noConversion"/>
  <pageMargins left="0.78740157499999996" right="0.78740157499999996" top="0.984251969" bottom="0.984251969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workbookViewId="0">
      <selection activeCell="A6" sqref="A6"/>
    </sheetView>
  </sheetViews>
  <sheetFormatPr baseColWidth="10" defaultColWidth="11.5703125" defaultRowHeight="13.5" x14ac:dyDescent="0.25"/>
  <cols>
    <col min="1" max="1" width="44.42578125" style="6" customWidth="1"/>
    <col min="2" max="2" width="3.28515625" style="6" customWidth="1"/>
    <col min="3" max="11" width="11.7109375" style="6" customWidth="1"/>
    <col min="12" max="13" width="12.140625" style="6" bestFit="1" customWidth="1"/>
    <col min="14" max="16384" width="11.5703125" style="6"/>
  </cols>
  <sheetData>
    <row r="1" spans="1:13" ht="30" x14ac:dyDescent="0.5">
      <c r="A1" s="1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18.75" x14ac:dyDescent="0.3">
      <c r="A2" s="5" t="s">
        <v>85</v>
      </c>
    </row>
    <row r="3" spans="1:13" x14ac:dyDescent="0.25">
      <c r="A3" s="15"/>
    </row>
    <row r="4" spans="1:13" x14ac:dyDescent="0.25">
      <c r="A4" s="6" t="s">
        <v>15</v>
      </c>
    </row>
    <row r="5" spans="1:13" x14ac:dyDescent="0.25">
      <c r="A5" s="6" t="s">
        <v>67</v>
      </c>
    </row>
    <row r="8" spans="1:13" ht="15.75" x14ac:dyDescent="0.25">
      <c r="A8" s="16" t="s">
        <v>33</v>
      </c>
      <c r="B8" s="17"/>
      <c r="C8" s="17"/>
      <c r="D8" s="17"/>
    </row>
    <row r="9" spans="1:13" s="7" customFormat="1" ht="15" x14ac:dyDescent="0.25">
      <c r="A9" s="18"/>
      <c r="B9" s="19"/>
      <c r="C9" s="19">
        <v>2008</v>
      </c>
      <c r="D9" s="19">
        <v>2009</v>
      </c>
      <c r="E9" s="20">
        <v>2010</v>
      </c>
      <c r="F9" s="20">
        <v>2011</v>
      </c>
      <c r="G9" s="20">
        <v>2012</v>
      </c>
      <c r="H9" s="20">
        <v>2013</v>
      </c>
      <c r="I9" s="20">
        <v>2014</v>
      </c>
      <c r="J9" s="20">
        <v>2015</v>
      </c>
      <c r="K9" s="20">
        <v>2016</v>
      </c>
      <c r="L9" s="20">
        <v>2017</v>
      </c>
      <c r="M9" s="21">
        <v>2018</v>
      </c>
    </row>
    <row r="10" spans="1:13" x14ac:dyDescent="0.25">
      <c r="A10" s="22" t="s">
        <v>0</v>
      </c>
      <c r="B10" s="17" t="s">
        <v>1</v>
      </c>
      <c r="C10" s="23">
        <v>42</v>
      </c>
      <c r="D10" s="23">
        <v>45</v>
      </c>
      <c r="E10" s="6">
        <v>50</v>
      </c>
      <c r="F10" s="6">
        <v>49</v>
      </c>
      <c r="G10" s="6">
        <v>53</v>
      </c>
      <c r="H10" s="6">
        <v>47</v>
      </c>
      <c r="I10" s="6">
        <v>47</v>
      </c>
      <c r="J10" s="6">
        <v>55</v>
      </c>
      <c r="K10" s="6">
        <v>55</v>
      </c>
      <c r="L10" s="6">
        <v>51</v>
      </c>
      <c r="M10" s="6">
        <v>55</v>
      </c>
    </row>
    <row r="11" spans="1:13" x14ac:dyDescent="0.25">
      <c r="A11" s="24" t="s">
        <v>17</v>
      </c>
      <c r="B11" s="25" t="s">
        <v>1</v>
      </c>
      <c r="C11" s="26">
        <v>57</v>
      </c>
      <c r="D11" s="26">
        <v>63</v>
      </c>
      <c r="E11" s="27">
        <v>70</v>
      </c>
      <c r="F11" s="27">
        <v>69</v>
      </c>
      <c r="G11" s="27">
        <v>74</v>
      </c>
      <c r="H11" s="27">
        <v>71</v>
      </c>
      <c r="I11" s="27">
        <v>68</v>
      </c>
      <c r="J11" s="27">
        <v>76</v>
      </c>
      <c r="K11" s="27">
        <v>81</v>
      </c>
      <c r="L11" s="27">
        <v>73</v>
      </c>
      <c r="M11" s="27">
        <v>78</v>
      </c>
    </row>
    <row r="12" spans="1:13" x14ac:dyDescent="0.25">
      <c r="A12" s="22"/>
      <c r="B12" s="17"/>
      <c r="C12" s="28"/>
      <c r="D12" s="28"/>
    </row>
    <row r="13" spans="1:13" x14ac:dyDescent="0.25">
      <c r="A13" s="22"/>
      <c r="B13" s="17"/>
      <c r="C13" s="28"/>
      <c r="D13" s="28"/>
    </row>
    <row r="14" spans="1:13" ht="15.75" x14ac:dyDescent="0.25">
      <c r="A14" s="16" t="s">
        <v>34</v>
      </c>
      <c r="B14" s="29"/>
      <c r="C14" s="30"/>
      <c r="D14" s="30"/>
    </row>
    <row r="15" spans="1:13" x14ac:dyDescent="0.25">
      <c r="A15" s="31" t="s">
        <v>86</v>
      </c>
      <c r="B15" s="29"/>
      <c r="C15" s="14"/>
      <c r="D15" s="14"/>
    </row>
    <row r="16" spans="1:13" x14ac:dyDescent="0.25">
      <c r="A16" s="18"/>
      <c r="B16" s="19"/>
      <c r="C16" s="19">
        <v>2008</v>
      </c>
      <c r="D16" s="19">
        <v>2009</v>
      </c>
      <c r="E16" s="20">
        <v>2010</v>
      </c>
      <c r="F16" s="20">
        <v>2011</v>
      </c>
      <c r="G16" s="20">
        <v>2012</v>
      </c>
      <c r="H16" s="20">
        <v>2013</v>
      </c>
      <c r="I16" s="20">
        <v>2014</v>
      </c>
      <c r="J16" s="20">
        <v>2015</v>
      </c>
      <c r="K16" s="20">
        <v>2016</v>
      </c>
      <c r="L16" s="20">
        <v>2017</v>
      </c>
      <c r="M16" s="20">
        <v>2018</v>
      </c>
    </row>
    <row r="17" spans="1:13" x14ac:dyDescent="0.25">
      <c r="A17" s="45" t="s">
        <v>87</v>
      </c>
      <c r="B17" s="17" t="s">
        <v>2</v>
      </c>
      <c r="C17" s="32">
        <v>14801611.2619048</v>
      </c>
      <c r="D17" s="32">
        <v>17569736.533333302</v>
      </c>
      <c r="E17" s="33">
        <v>17255751.039999999</v>
      </c>
      <c r="F17" s="33">
        <v>18974868.224489801</v>
      </c>
      <c r="G17" s="33">
        <v>22139965.641509399</v>
      </c>
      <c r="H17" s="33">
        <v>28986494.702127699</v>
      </c>
      <c r="I17" s="33">
        <v>28959137.276595701</v>
      </c>
      <c r="J17" s="33">
        <v>33442537.0727273</v>
      </c>
      <c r="K17" s="33">
        <v>37251344.890909098</v>
      </c>
      <c r="L17" s="33">
        <v>45562215.745098002</v>
      </c>
      <c r="M17" s="33">
        <v>45088582.454545498</v>
      </c>
    </row>
    <row r="18" spans="1:13" x14ac:dyDescent="0.25">
      <c r="A18" s="22" t="s">
        <v>88</v>
      </c>
      <c r="B18" s="17" t="s">
        <v>2</v>
      </c>
      <c r="C18" s="23">
        <v>0</v>
      </c>
      <c r="D18" s="23">
        <v>0</v>
      </c>
      <c r="E18" s="33">
        <v>0</v>
      </c>
      <c r="F18" s="33">
        <v>0</v>
      </c>
      <c r="G18" s="33">
        <v>0</v>
      </c>
      <c r="H18" s="33">
        <v>16617.0212765957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</row>
    <row r="19" spans="1:13" x14ac:dyDescent="0.25">
      <c r="A19" s="22" t="s">
        <v>89</v>
      </c>
      <c r="B19" s="17" t="s">
        <v>2</v>
      </c>
      <c r="C19" s="23">
        <v>542619.04761904804</v>
      </c>
      <c r="D19" s="23">
        <v>418587.51111111097</v>
      </c>
      <c r="E19" s="33">
        <v>964248.76</v>
      </c>
      <c r="F19" s="33">
        <v>915864.04081632697</v>
      </c>
      <c r="G19" s="33">
        <v>368929.24528301897</v>
      </c>
      <c r="H19" s="33">
        <v>0</v>
      </c>
      <c r="I19" s="33">
        <v>0</v>
      </c>
      <c r="J19" s="33">
        <v>5354.5454545454604</v>
      </c>
      <c r="K19" s="33">
        <v>782400</v>
      </c>
      <c r="L19" s="33">
        <v>583098.03921568603</v>
      </c>
      <c r="M19" s="33">
        <v>690909.09090909106</v>
      </c>
    </row>
    <row r="20" spans="1:13" x14ac:dyDescent="0.25">
      <c r="A20" s="22" t="s">
        <v>90</v>
      </c>
      <c r="B20" s="17" t="s">
        <v>2</v>
      </c>
      <c r="C20" s="23">
        <v>92329.595238095193</v>
      </c>
      <c r="D20" s="23">
        <v>282082.933333333</v>
      </c>
      <c r="E20" s="33">
        <v>180969.82</v>
      </c>
      <c r="F20" s="33">
        <v>296695.55102040799</v>
      </c>
      <c r="G20" s="33">
        <v>137556.735849057</v>
      </c>
      <c r="H20" s="33">
        <v>143741.61702127699</v>
      </c>
      <c r="I20" s="33">
        <v>236501.87234042599</v>
      </c>
      <c r="J20" s="33">
        <v>415219.05454545497</v>
      </c>
      <c r="K20" s="33">
        <v>236632.2</v>
      </c>
      <c r="L20" s="33">
        <v>253785.68627450999</v>
      </c>
      <c r="M20" s="33">
        <v>590232.96363636397</v>
      </c>
    </row>
    <row r="21" spans="1:13" x14ac:dyDescent="0.25">
      <c r="A21" s="22" t="s">
        <v>91</v>
      </c>
      <c r="B21" s="17" t="s">
        <v>2</v>
      </c>
      <c r="C21" s="26">
        <v>250284.285714286</v>
      </c>
      <c r="D21" s="26">
        <v>69422.466666666704</v>
      </c>
      <c r="E21" s="33">
        <v>246787.08</v>
      </c>
      <c r="F21" s="33">
        <v>242175.30612244899</v>
      </c>
      <c r="G21" s="33">
        <v>153111.67924528301</v>
      </c>
      <c r="H21" s="33">
        <v>554989.468085106</v>
      </c>
      <c r="I21" s="33">
        <v>198439.87234042599</v>
      </c>
      <c r="J21" s="33">
        <v>887486.89090909099</v>
      </c>
      <c r="K21" s="33">
        <v>579639.32727272704</v>
      </c>
      <c r="L21" s="33">
        <v>794321.21568627399</v>
      </c>
      <c r="M21" s="33">
        <v>722340.34545454499</v>
      </c>
    </row>
    <row r="22" spans="1:13" x14ac:dyDescent="0.25">
      <c r="A22" s="22" t="s">
        <v>44</v>
      </c>
      <c r="B22" s="17" t="s">
        <v>2</v>
      </c>
      <c r="C22" s="46">
        <f t="shared" ref="C22:H22" si="0">SUM(C17:C21)</f>
        <v>15686844.190476229</v>
      </c>
      <c r="D22" s="46">
        <f t="shared" si="0"/>
        <v>18339829.444444411</v>
      </c>
      <c r="E22" s="46">
        <f t="shared" si="0"/>
        <v>18647756.699999999</v>
      </c>
      <c r="F22" s="46">
        <f t="shared" si="0"/>
        <v>20429603.122448981</v>
      </c>
      <c r="G22" s="46">
        <f t="shared" si="0"/>
        <v>22799563.301886756</v>
      </c>
      <c r="H22" s="46">
        <f t="shared" si="0"/>
        <v>29701842.80851068</v>
      </c>
      <c r="I22" s="46">
        <f t="shared" ref="I22:J22" si="1">SUM(I17:I21)</f>
        <v>29394079.021276552</v>
      </c>
      <c r="J22" s="46">
        <f t="shared" si="1"/>
        <v>34750597.563636392</v>
      </c>
      <c r="K22" s="46">
        <v>38850016.418181829</v>
      </c>
      <c r="L22" s="46">
        <v>47193420.686274476</v>
      </c>
      <c r="M22" s="46">
        <f>SUM(M17:M21)</f>
        <v>47092064.854545496</v>
      </c>
    </row>
    <row r="23" spans="1:13" x14ac:dyDescent="0.25">
      <c r="A23" s="22"/>
      <c r="B23" s="17"/>
      <c r="C23" s="37"/>
      <c r="D23" s="37"/>
      <c r="E23" s="36"/>
      <c r="F23" s="36"/>
      <c r="G23" s="36"/>
      <c r="H23" s="36"/>
      <c r="I23" s="36"/>
      <c r="J23" s="36"/>
      <c r="K23" s="36"/>
      <c r="L23" s="36"/>
      <c r="M23" s="23"/>
    </row>
    <row r="24" spans="1:13" x14ac:dyDescent="0.25">
      <c r="A24" s="22" t="s">
        <v>92</v>
      </c>
      <c r="B24" s="17" t="s">
        <v>2</v>
      </c>
      <c r="C24" s="32">
        <v>2641538.9285714286</v>
      </c>
      <c r="D24" s="32">
        <v>2705910.1777777802</v>
      </c>
      <c r="E24" s="33">
        <v>3028650.8</v>
      </c>
      <c r="F24" s="33">
        <v>3060739.57142857</v>
      </c>
      <c r="G24" s="33">
        <v>3763199.2075471701</v>
      </c>
      <c r="H24" s="33">
        <v>4622484.31914894</v>
      </c>
      <c r="I24" s="33">
        <v>4954430.9787234003</v>
      </c>
      <c r="J24" s="33">
        <v>5453352.2363636401</v>
      </c>
      <c r="K24" s="33">
        <v>5698738.5454545496</v>
      </c>
      <c r="L24" s="33">
        <v>7330121.6470588204</v>
      </c>
      <c r="M24" s="33">
        <v>6884188.3090909095</v>
      </c>
    </row>
    <row r="25" spans="1:13" x14ac:dyDescent="0.25">
      <c r="A25" s="22" t="s">
        <v>93</v>
      </c>
      <c r="B25" s="17" t="s">
        <v>2</v>
      </c>
      <c r="C25" s="23">
        <v>1598273.1904761905</v>
      </c>
      <c r="D25" s="23">
        <v>1957867.86666667</v>
      </c>
      <c r="E25" s="33">
        <v>1953189.36</v>
      </c>
      <c r="F25" s="33">
        <v>2260349.7755101998</v>
      </c>
      <c r="G25" s="33">
        <v>2559676.81132075</v>
      </c>
      <c r="H25" s="33">
        <v>3879740.44680851</v>
      </c>
      <c r="I25" s="33">
        <v>3835196.2978723398</v>
      </c>
      <c r="J25" s="33">
        <v>4719646.8</v>
      </c>
      <c r="K25" s="33">
        <v>5714435.1454545502</v>
      </c>
      <c r="L25" s="33">
        <v>6924431.3725490198</v>
      </c>
      <c r="M25" s="33">
        <v>5982792.5272727301</v>
      </c>
    </row>
    <row r="26" spans="1:13" x14ac:dyDescent="0.25">
      <c r="A26" s="22" t="s">
        <v>94</v>
      </c>
      <c r="B26" s="17" t="s">
        <v>2</v>
      </c>
      <c r="C26" s="23">
        <v>207989.02380952382</v>
      </c>
      <c r="D26" s="23">
        <v>239347.13333333301</v>
      </c>
      <c r="E26" s="33">
        <v>201567.44</v>
      </c>
      <c r="F26" s="33">
        <v>217666.51020408201</v>
      </c>
      <c r="G26" s="33">
        <v>246306.16981132099</v>
      </c>
      <c r="H26" s="33">
        <v>296755.70212765998</v>
      </c>
      <c r="I26" s="33">
        <v>269143.12765957398</v>
      </c>
      <c r="J26" s="33">
        <v>329233.818181818</v>
      </c>
      <c r="K26" s="33">
        <v>335563.49090909102</v>
      </c>
      <c r="L26" s="33">
        <v>421962.64705882402</v>
      </c>
      <c r="M26" s="33">
        <v>383190.74545454502</v>
      </c>
    </row>
    <row r="27" spans="1:13" x14ac:dyDescent="0.25">
      <c r="A27" s="22" t="s">
        <v>95</v>
      </c>
      <c r="B27" s="17" t="s">
        <v>2</v>
      </c>
      <c r="C27" s="23">
        <v>2175144.2142857141</v>
      </c>
      <c r="D27" s="23">
        <v>2588296.0888888901</v>
      </c>
      <c r="E27" s="33">
        <v>2310183.7799999998</v>
      </c>
      <c r="F27" s="33">
        <v>2581693.5510204099</v>
      </c>
      <c r="G27" s="33">
        <v>3102472.4905660399</v>
      </c>
      <c r="H27" s="33">
        <v>3238242.9787233998</v>
      </c>
      <c r="I27" s="33">
        <v>3098801.7234042599</v>
      </c>
      <c r="J27" s="33">
        <v>3660561.8545454498</v>
      </c>
      <c r="K27" s="33">
        <v>4533777.2</v>
      </c>
      <c r="L27" s="33">
        <v>5114038.9803921599</v>
      </c>
      <c r="M27" s="33">
        <v>4584833.0909090899</v>
      </c>
    </row>
    <row r="28" spans="1:13" x14ac:dyDescent="0.25">
      <c r="A28" s="22" t="s">
        <v>96</v>
      </c>
      <c r="B28" s="17" t="s">
        <v>2</v>
      </c>
      <c r="C28" s="23">
        <v>985273.80952380947</v>
      </c>
      <c r="D28" s="23">
        <v>1082904.2</v>
      </c>
      <c r="E28" s="33">
        <v>554988.92000000004</v>
      </c>
      <c r="F28" s="33">
        <v>1210357.3673469401</v>
      </c>
      <c r="G28" s="33">
        <v>1168966.4905660399</v>
      </c>
      <c r="H28" s="33">
        <v>845754.744680851</v>
      </c>
      <c r="I28" s="33">
        <v>961819</v>
      </c>
      <c r="J28" s="33">
        <v>560457.14545454597</v>
      </c>
      <c r="K28" s="33">
        <v>537252.01818181796</v>
      </c>
      <c r="L28" s="33">
        <v>906433.607843137</v>
      </c>
      <c r="M28" s="33">
        <v>1762680.1454545499</v>
      </c>
    </row>
    <row r="29" spans="1:13" x14ac:dyDescent="0.25">
      <c r="A29" s="22" t="s">
        <v>97</v>
      </c>
      <c r="B29" s="17" t="s">
        <v>2</v>
      </c>
      <c r="C29" s="23">
        <v>2747306.6666666665</v>
      </c>
      <c r="D29" s="23">
        <v>3418726.4222222199</v>
      </c>
      <c r="E29" s="33">
        <v>3287535.82</v>
      </c>
      <c r="F29" s="33">
        <v>3596541.1224489799</v>
      </c>
      <c r="G29" s="33">
        <v>3785255.7547169798</v>
      </c>
      <c r="H29" s="33">
        <v>4682343.4680851102</v>
      </c>
      <c r="I29" s="33">
        <v>4558428.9574468099</v>
      </c>
      <c r="J29" s="33">
        <v>5225534.9272727296</v>
      </c>
      <c r="K29" s="33">
        <v>5984886.5272727301</v>
      </c>
      <c r="L29" s="33">
        <v>7285155.0588235296</v>
      </c>
      <c r="M29" s="33">
        <v>7537670.5090909097</v>
      </c>
    </row>
    <row r="30" spans="1:13" x14ac:dyDescent="0.25">
      <c r="A30" s="22" t="s">
        <v>98</v>
      </c>
      <c r="B30" s="17" t="s">
        <v>2</v>
      </c>
      <c r="C30" s="23">
        <v>0</v>
      </c>
      <c r="D30" s="2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</row>
    <row r="31" spans="1:13" x14ac:dyDescent="0.25">
      <c r="A31" s="22" t="s">
        <v>99</v>
      </c>
      <c r="B31" s="17" t="s">
        <v>2</v>
      </c>
      <c r="C31" s="23">
        <v>1051312</v>
      </c>
      <c r="D31" s="23">
        <v>1499791</v>
      </c>
      <c r="E31" s="33">
        <v>1496096.78</v>
      </c>
      <c r="F31" s="33">
        <v>1658191.7959183699</v>
      </c>
      <c r="G31" s="33">
        <v>1957898.8490565999</v>
      </c>
      <c r="H31" s="33">
        <v>2943405.68085106</v>
      </c>
      <c r="I31" s="33">
        <v>2797330.2978723398</v>
      </c>
      <c r="J31" s="33">
        <v>3498135.69090909</v>
      </c>
      <c r="K31" s="33">
        <v>3548468.8727272698</v>
      </c>
      <c r="L31" s="33">
        <v>5410509.4705882398</v>
      </c>
      <c r="M31" s="33">
        <v>5410521.7636363599</v>
      </c>
    </row>
    <row r="32" spans="1:13" x14ac:dyDescent="0.25">
      <c r="A32" s="22" t="s">
        <v>100</v>
      </c>
      <c r="B32" s="17" t="s">
        <v>2</v>
      </c>
      <c r="C32" s="23">
        <v>746162.09523809527</v>
      </c>
      <c r="D32" s="23">
        <v>862958.28888888902</v>
      </c>
      <c r="E32" s="33">
        <v>979035.7</v>
      </c>
      <c r="F32" s="33">
        <v>1069437.42857143</v>
      </c>
      <c r="G32" s="33">
        <v>1021014.45283019</v>
      </c>
      <c r="H32" s="33">
        <v>1479751.9148936199</v>
      </c>
      <c r="I32" s="33">
        <v>1369258.9148936199</v>
      </c>
      <c r="J32" s="33">
        <v>1428177.9090909101</v>
      </c>
      <c r="K32" s="33">
        <v>1566010.25454545</v>
      </c>
      <c r="L32" s="33">
        <v>2127289.5882352898</v>
      </c>
      <c r="M32" s="33">
        <v>2405471.4727272699</v>
      </c>
    </row>
    <row r="33" spans="1:13" x14ac:dyDescent="0.25">
      <c r="A33" s="22" t="s">
        <v>101</v>
      </c>
      <c r="B33" s="17" t="s">
        <v>2</v>
      </c>
      <c r="C33" s="26">
        <v>3341862.3333333335</v>
      </c>
      <c r="D33" s="26">
        <v>3523588.8444444402</v>
      </c>
      <c r="E33" s="33">
        <v>3271018.44</v>
      </c>
      <c r="F33" s="33">
        <v>4436026.2653061198</v>
      </c>
      <c r="G33" s="33">
        <v>4409373.2075471701</v>
      </c>
      <c r="H33" s="33">
        <v>5569964.4680851102</v>
      </c>
      <c r="I33" s="33">
        <v>5632783.10638298</v>
      </c>
      <c r="J33" s="33">
        <v>7405323.8727272702</v>
      </c>
      <c r="K33" s="33">
        <v>6459159.9090909101</v>
      </c>
      <c r="L33" s="33">
        <v>8277035.1764705898</v>
      </c>
      <c r="M33" s="33">
        <v>9870403.0363636408</v>
      </c>
    </row>
    <row r="34" spans="1:13" x14ac:dyDescent="0.25">
      <c r="A34" s="22" t="s">
        <v>45</v>
      </c>
      <c r="B34" s="17" t="s">
        <v>2</v>
      </c>
      <c r="C34" s="46">
        <f t="shared" ref="C34:H34" si="2">C24+C25+C26+C27-C28+C29+C30+C32+C33+C31</f>
        <v>13524314.642857144</v>
      </c>
      <c r="D34" s="46">
        <f t="shared" si="2"/>
        <v>15713581.622222222</v>
      </c>
      <c r="E34" s="46">
        <f t="shared" si="2"/>
        <v>15972289.199999999</v>
      </c>
      <c r="F34" s="46">
        <f t="shared" si="2"/>
        <v>17670288.653061222</v>
      </c>
      <c r="G34" s="46">
        <f t="shared" si="2"/>
        <v>19676230.452830184</v>
      </c>
      <c r="H34" s="46">
        <f t="shared" si="2"/>
        <v>25866934.234042559</v>
      </c>
      <c r="I34" s="46">
        <f t="shared" ref="I34:J34" si="3">I24+I25+I26+I27-I28+I29+I30+I32+I33+I31</f>
        <v>25553554.404255323</v>
      </c>
      <c r="J34" s="46">
        <f t="shared" si="3"/>
        <v>31159509.963636365</v>
      </c>
      <c r="K34" s="46">
        <v>33303787.927272733</v>
      </c>
      <c r="L34" s="46">
        <v>41984110.333333328</v>
      </c>
      <c r="M34" s="46">
        <f>M24+M25+M26+M27-M28+M29+M30+M32+M33+M31</f>
        <v>41296391.309090897</v>
      </c>
    </row>
    <row r="35" spans="1:13" x14ac:dyDescent="0.25">
      <c r="A35" s="22"/>
      <c r="B35" s="1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47"/>
    </row>
    <row r="36" spans="1:13" x14ac:dyDescent="0.25">
      <c r="A36" s="53" t="s">
        <v>46</v>
      </c>
      <c r="B36" s="55" t="s">
        <v>2</v>
      </c>
      <c r="C36" s="46">
        <f t="shared" ref="C36:J36" si="4">C22-C34</f>
        <v>2162529.5476190858</v>
      </c>
      <c r="D36" s="46">
        <f t="shared" si="4"/>
        <v>2626247.8222221881</v>
      </c>
      <c r="E36" s="46">
        <f t="shared" si="4"/>
        <v>2675467.5</v>
      </c>
      <c r="F36" s="46">
        <f t="shared" si="4"/>
        <v>2759314.4693877585</v>
      </c>
      <c r="G36" s="46">
        <f t="shared" si="4"/>
        <v>3123332.8490565717</v>
      </c>
      <c r="H36" s="46">
        <f t="shared" si="4"/>
        <v>3834908.5744681209</v>
      </c>
      <c r="I36" s="46">
        <f t="shared" si="4"/>
        <v>3840524.6170212291</v>
      </c>
      <c r="J36" s="46">
        <f t="shared" si="4"/>
        <v>3591087.6000000276</v>
      </c>
      <c r="K36" s="46">
        <v>5546228.4909090959</v>
      </c>
      <c r="L36" s="46">
        <v>5209310.352941148</v>
      </c>
      <c r="M36" s="46">
        <f>M22-M34</f>
        <v>5795673.545454599</v>
      </c>
    </row>
    <row r="37" spans="1:13" x14ac:dyDescent="0.25">
      <c r="A37" s="22"/>
      <c r="B37" s="1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23"/>
    </row>
    <row r="38" spans="1:13" x14ac:dyDescent="0.25">
      <c r="A38" s="22" t="s">
        <v>102</v>
      </c>
      <c r="B38" s="17" t="s">
        <v>2</v>
      </c>
      <c r="C38" s="23">
        <v>213898.69047619001</v>
      </c>
      <c r="D38" s="23">
        <v>44191.911111111098</v>
      </c>
      <c r="E38" s="33">
        <v>202312.7</v>
      </c>
      <c r="F38" s="33">
        <v>176298.73469387801</v>
      </c>
      <c r="G38" s="33">
        <v>110804.811320755</v>
      </c>
      <c r="H38" s="33">
        <v>201266.91489361701</v>
      </c>
      <c r="I38" s="33">
        <v>393619.255319149</v>
      </c>
      <c r="J38" s="33">
        <v>197379.43636363599</v>
      </c>
      <c r="K38" s="33">
        <v>334868.2</v>
      </c>
      <c r="L38" s="33">
        <v>380121.45098039199</v>
      </c>
      <c r="M38" s="33">
        <v>225939.054545455</v>
      </c>
    </row>
    <row r="39" spans="1:13" x14ac:dyDescent="0.25">
      <c r="A39" s="22" t="s">
        <v>103</v>
      </c>
      <c r="B39" s="17" t="s">
        <v>2</v>
      </c>
      <c r="C39" s="23">
        <v>796378.309523809</v>
      </c>
      <c r="D39" s="23">
        <v>839007.066666667</v>
      </c>
      <c r="E39" s="33">
        <v>868602.26</v>
      </c>
      <c r="F39" s="33">
        <v>949309.53061224497</v>
      </c>
      <c r="G39" s="33">
        <v>877384.79245283001</v>
      </c>
      <c r="H39" s="33">
        <v>1351078.7446808501</v>
      </c>
      <c r="I39" s="33">
        <v>1237289.53191489</v>
      </c>
      <c r="J39" s="33">
        <v>1143615.4545454499</v>
      </c>
      <c r="K39" s="33">
        <v>1129096.9090909101</v>
      </c>
      <c r="L39" s="33">
        <v>1412142.03921569</v>
      </c>
      <c r="M39" s="33">
        <v>1502676.8545454501</v>
      </c>
    </row>
    <row r="40" spans="1:13" x14ac:dyDescent="0.25">
      <c r="A40" s="22" t="s">
        <v>47</v>
      </c>
      <c r="B40" s="17" t="s">
        <v>2</v>
      </c>
      <c r="C40" s="47">
        <v>-582479.61904761905</v>
      </c>
      <c r="D40" s="47">
        <v>-794815.15555555595</v>
      </c>
      <c r="E40" s="47">
        <f t="shared" ref="E40:J40" si="5">E38-E39</f>
        <v>-666289.56000000006</v>
      </c>
      <c r="F40" s="47">
        <f t="shared" si="5"/>
        <v>-773010.79591836699</v>
      </c>
      <c r="G40" s="47">
        <f t="shared" si="5"/>
        <v>-766579.98113207496</v>
      </c>
      <c r="H40" s="47">
        <f t="shared" si="5"/>
        <v>-1149811.8297872331</v>
      </c>
      <c r="I40" s="47">
        <f t="shared" si="5"/>
        <v>-843670.27659574104</v>
      </c>
      <c r="J40" s="47">
        <f t="shared" si="5"/>
        <v>-946236.01818181388</v>
      </c>
      <c r="K40" s="47">
        <v>-794228.70909091015</v>
      </c>
      <c r="L40" s="47">
        <v>-1032020.5882352979</v>
      </c>
      <c r="M40" s="47">
        <f>M38-M39</f>
        <v>-1276737.7999999952</v>
      </c>
    </row>
    <row r="41" spans="1:13" x14ac:dyDescent="0.25">
      <c r="A41" s="22"/>
      <c r="B41" s="17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47"/>
    </row>
    <row r="42" spans="1:13" x14ac:dyDescent="0.25">
      <c r="A42" s="56" t="s">
        <v>104</v>
      </c>
      <c r="B42" s="57" t="s">
        <v>2</v>
      </c>
      <c r="C42" s="46">
        <f>C36+C38-C39</f>
        <v>1580049.9285714666</v>
      </c>
      <c r="D42" s="46">
        <f t="shared" ref="D42:F42" si="6">D36+D38-D39</f>
        <v>1831432.6666666325</v>
      </c>
      <c r="E42" s="46">
        <f t="shared" si="6"/>
        <v>2009177.9400000002</v>
      </c>
      <c r="F42" s="46">
        <f t="shared" si="6"/>
        <v>1986303.6734693914</v>
      </c>
      <c r="G42" s="46">
        <f t="shared" ref="G42" si="7">G36+G38-G39</f>
        <v>2356752.867924497</v>
      </c>
      <c r="H42" s="46">
        <f t="shared" ref="H42:J42" si="8">H36+H38-H39</f>
        <v>2685096.744680888</v>
      </c>
      <c r="I42" s="46">
        <f t="shared" si="8"/>
        <v>2996854.3404254885</v>
      </c>
      <c r="J42" s="46">
        <f t="shared" si="8"/>
        <v>2644851.5818182137</v>
      </c>
      <c r="K42" s="46">
        <v>4751999.7818181859</v>
      </c>
      <c r="L42" s="46">
        <v>4177289.7647058503</v>
      </c>
      <c r="M42" s="46">
        <f>M36+M38-M39</f>
        <v>4518935.7454546038</v>
      </c>
    </row>
    <row r="43" spans="1:13" x14ac:dyDescent="0.25">
      <c r="A43" s="35"/>
      <c r="B43" s="17"/>
      <c r="C43" s="36"/>
      <c r="D43" s="36"/>
    </row>
    <row r="44" spans="1:13" x14ac:dyDescent="0.25">
      <c r="A44" s="35"/>
      <c r="B44" s="17"/>
      <c r="C44" s="36"/>
      <c r="D44" s="36"/>
    </row>
    <row r="45" spans="1:13" ht="15.75" x14ac:dyDescent="0.25">
      <c r="A45" s="16" t="s">
        <v>35</v>
      </c>
      <c r="B45" s="29"/>
    </row>
    <row r="46" spans="1:13" x14ac:dyDescent="0.25">
      <c r="A46" s="31" t="s">
        <v>86</v>
      </c>
      <c r="B46" s="29"/>
    </row>
    <row r="47" spans="1:13" x14ac:dyDescent="0.25">
      <c r="A47" s="18"/>
      <c r="B47" s="19"/>
      <c r="C47" s="19">
        <v>2008</v>
      </c>
      <c r="D47" s="19">
        <v>2009</v>
      </c>
      <c r="E47" s="20">
        <v>2010</v>
      </c>
      <c r="F47" s="20">
        <v>2011</v>
      </c>
      <c r="G47" s="20">
        <v>2012</v>
      </c>
      <c r="H47" s="20">
        <v>2013</v>
      </c>
      <c r="I47" s="20">
        <v>2014</v>
      </c>
      <c r="J47" s="20">
        <v>2015</v>
      </c>
      <c r="K47" s="20">
        <v>2016</v>
      </c>
      <c r="L47" s="20">
        <v>2017</v>
      </c>
      <c r="M47" s="20">
        <v>2018</v>
      </c>
    </row>
    <row r="48" spans="1:13" x14ac:dyDescent="0.25">
      <c r="A48" s="48" t="s">
        <v>69</v>
      </c>
      <c r="B48" s="49"/>
      <c r="C48" s="49"/>
      <c r="D48" s="49"/>
      <c r="E48" s="50"/>
      <c r="F48" s="50"/>
      <c r="G48" s="50"/>
      <c r="H48" s="50"/>
      <c r="I48" s="50"/>
      <c r="J48" s="50"/>
      <c r="K48" s="50"/>
      <c r="L48" s="50"/>
      <c r="M48" s="51"/>
    </row>
    <row r="49" spans="1:13" x14ac:dyDescent="0.25">
      <c r="A49" s="22" t="s">
        <v>71</v>
      </c>
      <c r="B49" s="17" t="s">
        <v>2</v>
      </c>
      <c r="C49" s="47">
        <v>403043.87179487181</v>
      </c>
      <c r="D49" s="47">
        <v>419269.88095238101</v>
      </c>
      <c r="E49" s="47">
        <v>498236.5</v>
      </c>
      <c r="F49" s="47">
        <v>415150.35</v>
      </c>
      <c r="G49" s="47">
        <v>651166.45652173902</v>
      </c>
      <c r="H49" s="47">
        <v>677658.31707317103</v>
      </c>
      <c r="I49" s="47">
        <v>666463.17073170701</v>
      </c>
      <c r="J49" s="47">
        <v>1014656.54166667</v>
      </c>
      <c r="K49" s="47">
        <v>827769.08333333302</v>
      </c>
      <c r="L49" s="47">
        <v>1404216.6875</v>
      </c>
      <c r="M49" s="47">
        <v>1547263.8</v>
      </c>
    </row>
    <row r="50" spans="1:13" x14ac:dyDescent="0.25">
      <c r="A50" s="22"/>
      <c r="B50" s="17"/>
      <c r="C50" s="23"/>
      <c r="D50" s="23"/>
      <c r="E50" s="33"/>
      <c r="F50" s="33"/>
      <c r="G50" s="33"/>
      <c r="H50" s="33"/>
      <c r="I50" s="33"/>
      <c r="J50" s="33"/>
      <c r="K50" s="33"/>
      <c r="L50" s="33"/>
      <c r="M50" s="33"/>
    </row>
    <row r="51" spans="1:13" x14ac:dyDescent="0.25">
      <c r="A51" s="22" t="s">
        <v>72</v>
      </c>
      <c r="B51" s="17" t="s">
        <v>2</v>
      </c>
      <c r="C51" s="23">
        <v>9978897.2051282059</v>
      </c>
      <c r="D51" s="23">
        <v>14458125.119047601</v>
      </c>
      <c r="E51" s="33">
        <v>12506828.590909099</v>
      </c>
      <c r="F51" s="33">
        <v>11615320.425000001</v>
      </c>
      <c r="G51" s="33">
        <v>12165351.6956522</v>
      </c>
      <c r="H51" s="33">
        <v>21844951.536585402</v>
      </c>
      <c r="I51" s="33">
        <v>26111829.268292699</v>
      </c>
      <c r="J51" s="33">
        <v>27796753.4375</v>
      </c>
      <c r="K51" s="33">
        <v>32040988.25</v>
      </c>
      <c r="L51" s="33">
        <v>42472222.4375</v>
      </c>
      <c r="M51" s="33">
        <v>50943969.82</v>
      </c>
    </row>
    <row r="52" spans="1:13" x14ac:dyDescent="0.25">
      <c r="A52" s="22" t="s">
        <v>73</v>
      </c>
      <c r="B52" s="17" t="s">
        <v>2</v>
      </c>
      <c r="C52" s="23">
        <v>4265869.333333333</v>
      </c>
      <c r="D52" s="23">
        <v>4598899.7142857099</v>
      </c>
      <c r="E52" s="33">
        <v>7577327.3863636404</v>
      </c>
      <c r="F52" s="33">
        <v>5579584.125</v>
      </c>
      <c r="G52" s="33">
        <v>9639773.7391304392</v>
      </c>
      <c r="H52" s="33">
        <v>11948377.902439</v>
      </c>
      <c r="I52" s="33">
        <v>13211519.7560976</v>
      </c>
      <c r="J52" s="33">
        <v>17944087.854166701</v>
      </c>
      <c r="K52" s="33">
        <v>18609922.916666701</v>
      </c>
      <c r="L52" s="33">
        <v>28677583.1875</v>
      </c>
      <c r="M52" s="33">
        <v>27883747.579999998</v>
      </c>
    </row>
    <row r="53" spans="1:13" x14ac:dyDescent="0.25">
      <c r="A53" s="22" t="s">
        <v>74</v>
      </c>
      <c r="B53" s="17" t="s">
        <v>2</v>
      </c>
      <c r="C53" s="23">
        <v>1642307.6666666667</v>
      </c>
      <c r="D53" s="23">
        <v>1612623.5</v>
      </c>
      <c r="E53" s="33">
        <v>267385.477272727</v>
      </c>
      <c r="F53" s="33">
        <v>2617947.4249999998</v>
      </c>
      <c r="G53" s="33">
        <v>967642.13043478294</v>
      </c>
      <c r="H53" s="33">
        <v>1116324.3414634101</v>
      </c>
      <c r="I53" s="33">
        <v>804754.536585366</v>
      </c>
      <c r="J53" s="33">
        <v>716412</v>
      </c>
      <c r="K53" s="33">
        <v>978040.20833333302</v>
      </c>
      <c r="L53" s="33">
        <v>554512.45833333302</v>
      </c>
      <c r="M53" s="33">
        <v>1803972.82</v>
      </c>
    </row>
    <row r="54" spans="1:13" x14ac:dyDescent="0.25">
      <c r="A54" s="22" t="s">
        <v>21</v>
      </c>
      <c r="B54" s="17" t="s">
        <v>2</v>
      </c>
      <c r="C54" s="47">
        <f>SUM(C51:C53)</f>
        <v>15887074.205128206</v>
      </c>
      <c r="D54" s="47">
        <f>SUM(D51:D53)</f>
        <v>20669648.33333331</v>
      </c>
      <c r="E54" s="47">
        <f>SUM(E51:E53)</f>
        <v>20351541.454545468</v>
      </c>
      <c r="F54" s="47">
        <f t="shared" ref="F54:H54" si="9">SUM(F51:F53)</f>
        <v>19812851.975000001</v>
      </c>
      <c r="G54" s="47">
        <f t="shared" si="9"/>
        <v>22772767.56521742</v>
      </c>
      <c r="H54" s="47">
        <f t="shared" si="9"/>
        <v>34909653.780487813</v>
      </c>
      <c r="I54" s="47">
        <f t="shared" ref="I54" si="10">SUM(I51:I53)</f>
        <v>40128103.560975663</v>
      </c>
      <c r="J54" s="47">
        <v>46457253.291666701</v>
      </c>
      <c r="K54" s="47">
        <v>51628951.375000037</v>
      </c>
      <c r="L54" s="47">
        <v>71704318.083333328</v>
      </c>
      <c r="M54" s="47">
        <f>SUM(M51:M53)</f>
        <v>80631690.219999999</v>
      </c>
    </row>
    <row r="55" spans="1:13" x14ac:dyDescent="0.25">
      <c r="A55" s="22"/>
      <c r="B55" s="17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2" t="s">
        <v>75</v>
      </c>
      <c r="B56" s="17" t="s">
        <v>2</v>
      </c>
      <c r="C56" s="47">
        <v>543626.641025641</v>
      </c>
      <c r="D56" s="47">
        <v>799221.690476191</v>
      </c>
      <c r="E56" s="47">
        <v>670498.77272727306</v>
      </c>
      <c r="F56" s="47">
        <v>619829.5</v>
      </c>
      <c r="G56" s="47">
        <v>546942.21739130397</v>
      </c>
      <c r="H56" s="47">
        <v>1010334.63414634</v>
      </c>
      <c r="I56" s="47">
        <v>917893.21951219498</v>
      </c>
      <c r="J56" s="47">
        <v>4483500.9791666698</v>
      </c>
      <c r="K56" s="47">
        <v>9151221.8541666698</v>
      </c>
      <c r="L56" s="47">
        <v>8782714.6458333302</v>
      </c>
      <c r="M56" s="47">
        <v>5574315.7800000003</v>
      </c>
    </row>
    <row r="57" spans="1:13" x14ac:dyDescent="0.25">
      <c r="A57" s="22"/>
      <c r="B57" s="17"/>
      <c r="C57" s="23"/>
      <c r="D57" s="23"/>
      <c r="E57" s="33"/>
      <c r="F57" s="33"/>
      <c r="G57" s="33"/>
      <c r="H57" s="33"/>
      <c r="I57" s="33"/>
      <c r="J57" s="33"/>
      <c r="K57" s="33"/>
      <c r="L57" s="33"/>
      <c r="M57" s="33"/>
    </row>
    <row r="58" spans="1:13" x14ac:dyDescent="0.25">
      <c r="A58" s="22" t="s">
        <v>43</v>
      </c>
      <c r="B58" s="17" t="s">
        <v>2</v>
      </c>
      <c r="C58" s="46">
        <f t="shared" ref="C58:H58" si="11">C49+C54+C56</f>
        <v>16833744.71794872</v>
      </c>
      <c r="D58" s="46">
        <f t="shared" si="11"/>
        <v>21888139.904761881</v>
      </c>
      <c r="E58" s="46">
        <f t="shared" si="11"/>
        <v>21520276.727272741</v>
      </c>
      <c r="F58" s="46">
        <f t="shared" si="11"/>
        <v>20847831.825000003</v>
      </c>
      <c r="G58" s="46">
        <f t="shared" si="11"/>
        <v>23970876.239130463</v>
      </c>
      <c r="H58" s="46">
        <f t="shared" si="11"/>
        <v>36597646.731707327</v>
      </c>
      <c r="I58" s="46">
        <f t="shared" ref="I58:J58" si="12">I49+I54+I56</f>
        <v>41712459.951219566</v>
      </c>
      <c r="J58" s="46">
        <f t="shared" si="12"/>
        <v>51955410.812500045</v>
      </c>
      <c r="K58" s="46">
        <v>61607942.312500045</v>
      </c>
      <c r="L58" s="46">
        <v>81891249.416666657</v>
      </c>
      <c r="M58" s="47">
        <f>M49+M54+M56</f>
        <v>87753269.799999997</v>
      </c>
    </row>
    <row r="59" spans="1:13" x14ac:dyDescent="0.25">
      <c r="A59" s="22"/>
      <c r="B59" s="1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23"/>
    </row>
    <row r="60" spans="1:13" x14ac:dyDescent="0.25">
      <c r="A60" s="53" t="s">
        <v>70</v>
      </c>
      <c r="B60" s="1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23"/>
    </row>
    <row r="61" spans="1:13" x14ac:dyDescent="0.25">
      <c r="A61" s="22" t="s">
        <v>76</v>
      </c>
      <c r="B61" s="17" t="s">
        <v>2</v>
      </c>
      <c r="C61" s="23">
        <v>6919123.333333333</v>
      </c>
      <c r="D61" s="23">
        <v>7490314.2619047603</v>
      </c>
      <c r="E61" s="33">
        <v>7298223.25</v>
      </c>
      <c r="F61" s="33">
        <v>9051236.2750000004</v>
      </c>
      <c r="G61" s="33">
        <v>10245953.2608696</v>
      </c>
      <c r="H61" s="33">
        <v>11982103.585365901</v>
      </c>
      <c r="I61" s="33">
        <v>13231875.707317101</v>
      </c>
      <c r="J61" s="33">
        <v>15001928.7083333</v>
      </c>
      <c r="K61" s="33">
        <v>16380422.8541667</v>
      </c>
      <c r="L61" s="33">
        <v>20258866.333333299</v>
      </c>
      <c r="M61" s="33">
        <v>18848619.739999998</v>
      </c>
    </row>
    <row r="62" spans="1:13" x14ac:dyDescent="0.25">
      <c r="A62" s="22" t="s">
        <v>77</v>
      </c>
      <c r="B62" s="17" t="s">
        <v>2</v>
      </c>
      <c r="C62" s="23">
        <v>2477284.871794872</v>
      </c>
      <c r="D62" s="23">
        <v>2141400.2619047598</v>
      </c>
      <c r="E62" s="33">
        <v>3830346.6590909101</v>
      </c>
      <c r="F62" s="33">
        <v>3004182.5750000002</v>
      </c>
      <c r="G62" s="33">
        <v>2903131.2608695701</v>
      </c>
      <c r="H62" s="33">
        <v>6270581.3414634196</v>
      </c>
      <c r="I62" s="33">
        <v>10375765.2439024</v>
      </c>
      <c r="J62" s="33">
        <v>9201282.8541666698</v>
      </c>
      <c r="K62" s="33">
        <v>9082787.5</v>
      </c>
      <c r="L62" s="33">
        <v>9050041.0416666698</v>
      </c>
      <c r="M62" s="33">
        <v>10130167.939999999</v>
      </c>
    </row>
    <row r="63" spans="1:13" x14ac:dyDescent="0.25">
      <c r="A63" s="22" t="s">
        <v>78</v>
      </c>
      <c r="B63" s="17" t="s">
        <v>2</v>
      </c>
      <c r="C63" s="23">
        <v>2956349.205128205</v>
      </c>
      <c r="D63" s="23">
        <v>2827062.3809523801</v>
      </c>
      <c r="E63" s="33">
        <v>2717576.0454545501</v>
      </c>
      <c r="F63" s="33">
        <v>2691643.2</v>
      </c>
      <c r="G63" s="33">
        <v>2836200.2391304299</v>
      </c>
      <c r="H63" s="33">
        <v>3663084.8536585402</v>
      </c>
      <c r="I63" s="33">
        <v>4294527.9268292701</v>
      </c>
      <c r="J63" s="33">
        <v>5442705.1458333302</v>
      </c>
      <c r="K63" s="33">
        <v>7082390.1875</v>
      </c>
      <c r="L63" s="33">
        <v>6806258.8541666698</v>
      </c>
      <c r="M63" s="33">
        <v>8008869.9199999999</v>
      </c>
    </row>
    <row r="64" spans="1:13" x14ac:dyDescent="0.25">
      <c r="A64" s="22" t="s">
        <v>42</v>
      </c>
      <c r="B64" s="17" t="s">
        <v>2</v>
      </c>
      <c r="C64" s="54">
        <f t="shared" ref="C64:H64" si="13">SUM(C61:C63)</f>
        <v>12352757.410256408</v>
      </c>
      <c r="D64" s="54">
        <f t="shared" si="13"/>
        <v>12458776.904761901</v>
      </c>
      <c r="E64" s="54">
        <f t="shared" si="13"/>
        <v>13846145.954545461</v>
      </c>
      <c r="F64" s="54">
        <f t="shared" si="13"/>
        <v>14747062.050000001</v>
      </c>
      <c r="G64" s="54">
        <f t="shared" si="13"/>
        <v>15985284.7608696</v>
      </c>
      <c r="H64" s="54">
        <f t="shared" si="13"/>
        <v>21915769.780487858</v>
      </c>
      <c r="I64" s="54">
        <f t="shared" ref="I64:J64" si="14">SUM(I61:I63)</f>
        <v>27902168.87804877</v>
      </c>
      <c r="J64" s="54">
        <f t="shared" si="14"/>
        <v>29645916.708333299</v>
      </c>
      <c r="K64" s="54">
        <v>32545600.541666701</v>
      </c>
      <c r="L64" s="54">
        <v>36115166.229166642</v>
      </c>
      <c r="M64" s="32">
        <f>SUM(M61:M63)</f>
        <v>36987657.600000001</v>
      </c>
    </row>
    <row r="65" spans="1:13" x14ac:dyDescent="0.25">
      <c r="A65" s="22"/>
      <c r="B65" s="1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2"/>
    </row>
    <row r="66" spans="1:13" x14ac:dyDescent="0.25">
      <c r="A66" s="53" t="s">
        <v>41</v>
      </c>
      <c r="B66" s="55" t="s">
        <v>2</v>
      </c>
      <c r="C66" s="46">
        <f t="shared" ref="C66:J66" si="15">C58+C64</f>
        <v>29186502.128205128</v>
      </c>
      <c r="D66" s="46">
        <f t="shared" si="15"/>
        <v>34346916.809523784</v>
      </c>
      <c r="E66" s="46">
        <f t="shared" si="15"/>
        <v>35366422.681818202</v>
      </c>
      <c r="F66" s="46">
        <f t="shared" si="15"/>
        <v>35594893.875</v>
      </c>
      <c r="G66" s="46">
        <f t="shared" si="15"/>
        <v>39956161.00000006</v>
      </c>
      <c r="H66" s="46">
        <f t="shared" si="15"/>
        <v>58513416.512195185</v>
      </c>
      <c r="I66" s="46">
        <f t="shared" si="15"/>
        <v>69614628.829268336</v>
      </c>
      <c r="J66" s="46">
        <f t="shared" si="15"/>
        <v>81601327.520833343</v>
      </c>
      <c r="K66" s="46">
        <v>94153542.854166746</v>
      </c>
      <c r="L66" s="46">
        <v>118006415.6458333</v>
      </c>
      <c r="M66" s="46">
        <f>M58+M64</f>
        <v>124740927.40000001</v>
      </c>
    </row>
    <row r="67" spans="1:13" x14ac:dyDescent="0.25">
      <c r="A67" s="38"/>
      <c r="B67" s="17"/>
      <c r="C67" s="36"/>
      <c r="D67" s="36"/>
      <c r="M67" s="23"/>
    </row>
    <row r="68" spans="1:13" x14ac:dyDescent="0.25">
      <c r="A68" s="53" t="s">
        <v>79</v>
      </c>
      <c r="B68" s="17"/>
      <c r="C68" s="36"/>
      <c r="D68" s="36"/>
      <c r="M68" s="23"/>
    </row>
    <row r="69" spans="1:13" x14ac:dyDescent="0.25">
      <c r="A69" s="22" t="s">
        <v>80</v>
      </c>
      <c r="B69" s="17" t="s">
        <v>2</v>
      </c>
      <c r="C69" s="46">
        <f t="shared" ref="C69:J69" si="16">C66-C75</f>
        <v>12970308.051282052</v>
      </c>
      <c r="D69" s="46">
        <f t="shared" si="16"/>
        <v>9162592.3333333023</v>
      </c>
      <c r="E69" s="46">
        <f t="shared" si="16"/>
        <v>10010982.499999955</v>
      </c>
      <c r="F69" s="46">
        <f t="shared" si="16"/>
        <v>10318360.475000001</v>
      </c>
      <c r="G69" s="46">
        <f t="shared" si="16"/>
        <v>13891188.521739271</v>
      </c>
      <c r="H69" s="46">
        <f t="shared" si="16"/>
        <v>15887120.000000112</v>
      </c>
      <c r="I69" s="46">
        <f t="shared" si="16"/>
        <v>23094509.219512209</v>
      </c>
      <c r="J69" s="46">
        <f t="shared" si="16"/>
        <v>30882060.104166716</v>
      </c>
      <c r="K69" s="46">
        <v>36334587.083333373</v>
      </c>
      <c r="L69" s="46">
        <v>48361269.291666597</v>
      </c>
      <c r="M69" s="47">
        <f>M66-M75</f>
        <v>48872219.960000008</v>
      </c>
    </row>
    <row r="70" spans="1:13" x14ac:dyDescent="0.25">
      <c r="A70" s="22"/>
      <c r="B70" s="17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23"/>
    </row>
    <row r="71" spans="1:13" x14ac:dyDescent="0.25">
      <c r="A71" s="53" t="s">
        <v>81</v>
      </c>
      <c r="B71" s="17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23"/>
    </row>
    <row r="72" spans="1:13" x14ac:dyDescent="0.25">
      <c r="A72" s="22" t="s">
        <v>82</v>
      </c>
      <c r="B72" s="17" t="s">
        <v>2</v>
      </c>
      <c r="C72" s="23">
        <v>1311812.5897435897</v>
      </c>
      <c r="D72" s="23">
        <v>1613157.3095238099</v>
      </c>
      <c r="E72" s="33">
        <v>1637284.4545454499</v>
      </c>
      <c r="F72" s="33">
        <v>1839376.5</v>
      </c>
      <c r="G72" s="33">
        <v>2263514.3478260902</v>
      </c>
      <c r="H72" s="33">
        <v>3061022.9268292701</v>
      </c>
      <c r="I72" s="33">
        <v>3308706.5121951201</v>
      </c>
      <c r="J72" s="33">
        <v>3652333.5833333302</v>
      </c>
      <c r="K72" s="33">
        <v>4059730.6666666698</v>
      </c>
      <c r="L72" s="33">
        <v>4899413.3125</v>
      </c>
      <c r="M72" s="33">
        <v>6002828.6399999997</v>
      </c>
    </row>
    <row r="73" spans="1:13" x14ac:dyDescent="0.25">
      <c r="A73" s="22" t="s">
        <v>83</v>
      </c>
      <c r="B73" s="17" t="s">
        <v>2</v>
      </c>
      <c r="C73" s="23">
        <v>6459833.102564103</v>
      </c>
      <c r="D73" s="23">
        <v>15173610.595238101</v>
      </c>
      <c r="E73" s="33">
        <v>13547946.272727299</v>
      </c>
      <c r="F73" s="33">
        <v>12239469.4</v>
      </c>
      <c r="G73" s="33">
        <v>13340287.173913</v>
      </c>
      <c r="H73" s="33">
        <v>23128624.170731701</v>
      </c>
      <c r="I73" s="33">
        <v>25423668.5609756</v>
      </c>
      <c r="J73" s="33">
        <v>30213774.5</v>
      </c>
      <c r="K73" s="33">
        <v>32531544.8125</v>
      </c>
      <c r="L73" s="33">
        <v>43611552.166666701</v>
      </c>
      <c r="M73" s="33">
        <v>46523833.18</v>
      </c>
    </row>
    <row r="74" spans="1:13" x14ac:dyDescent="0.25">
      <c r="A74" s="22" t="s">
        <v>84</v>
      </c>
      <c r="B74" s="17" t="s">
        <v>2</v>
      </c>
      <c r="C74" s="23">
        <v>8444548.384615384</v>
      </c>
      <c r="D74" s="23">
        <v>8397556.5714285709</v>
      </c>
      <c r="E74" s="33">
        <v>10170209.4545455</v>
      </c>
      <c r="F74" s="33">
        <v>11197687.5</v>
      </c>
      <c r="G74" s="33">
        <v>10461170.956521699</v>
      </c>
      <c r="H74" s="33">
        <v>16436649.414634099</v>
      </c>
      <c r="I74" s="33">
        <v>17787744.536585402</v>
      </c>
      <c r="J74" s="33">
        <v>16853159.333333299</v>
      </c>
      <c r="K74" s="33">
        <v>21227680.291666701</v>
      </c>
      <c r="L74" s="33">
        <v>21134180.875</v>
      </c>
      <c r="M74" s="33">
        <v>23342045.620000001</v>
      </c>
    </row>
    <row r="75" spans="1:13" x14ac:dyDescent="0.25">
      <c r="A75" s="17" t="s">
        <v>40</v>
      </c>
      <c r="B75" s="17" t="s">
        <v>2</v>
      </c>
      <c r="C75" s="54">
        <f t="shared" ref="C75:J75" si="17">C72+C73+C74</f>
        <v>16216194.076923076</v>
      </c>
      <c r="D75" s="54">
        <f t="shared" si="17"/>
        <v>25184324.476190481</v>
      </c>
      <c r="E75" s="54">
        <f t="shared" si="17"/>
        <v>25355440.181818247</v>
      </c>
      <c r="F75" s="54">
        <f t="shared" si="17"/>
        <v>25276533.399999999</v>
      </c>
      <c r="G75" s="54">
        <f t="shared" si="17"/>
        <v>26064972.478260789</v>
      </c>
      <c r="H75" s="54">
        <f t="shared" si="17"/>
        <v>42626296.512195073</v>
      </c>
      <c r="I75" s="54">
        <f t="shared" si="17"/>
        <v>46520119.609756127</v>
      </c>
      <c r="J75" s="54">
        <f t="shared" si="17"/>
        <v>50719267.416666627</v>
      </c>
      <c r="K75" s="54">
        <v>57818955.770833373</v>
      </c>
      <c r="L75" s="54">
        <v>69645146.354166701</v>
      </c>
      <c r="M75" s="32">
        <f>M72+M73+M74</f>
        <v>75868707.439999998</v>
      </c>
    </row>
    <row r="76" spans="1:13" x14ac:dyDescent="0.25">
      <c r="A76" s="17"/>
      <c r="B76" s="1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2"/>
    </row>
    <row r="77" spans="1:13" x14ac:dyDescent="0.25">
      <c r="A77" s="56" t="s">
        <v>39</v>
      </c>
      <c r="B77" s="57" t="s">
        <v>2</v>
      </c>
      <c r="C77" s="46">
        <f t="shared" ref="C77:J77" si="18">C75+C69</f>
        <v>29186502.128205128</v>
      </c>
      <c r="D77" s="46">
        <f t="shared" si="18"/>
        <v>34346916.809523784</v>
      </c>
      <c r="E77" s="46">
        <f t="shared" si="18"/>
        <v>35366422.681818202</v>
      </c>
      <c r="F77" s="46">
        <f t="shared" si="18"/>
        <v>35594893.875</v>
      </c>
      <c r="G77" s="46">
        <f t="shared" si="18"/>
        <v>39956161.00000006</v>
      </c>
      <c r="H77" s="46">
        <f t="shared" si="18"/>
        <v>58513416.512195185</v>
      </c>
      <c r="I77" s="46">
        <f t="shared" si="18"/>
        <v>69614628.829268336</v>
      </c>
      <c r="J77" s="46">
        <f t="shared" si="18"/>
        <v>81601327.520833343</v>
      </c>
      <c r="K77" s="46">
        <v>94153542.854166746</v>
      </c>
      <c r="L77" s="46">
        <v>118006415.6458333</v>
      </c>
      <c r="M77" s="46">
        <f>M75+M69</f>
        <v>124740927.40000001</v>
      </c>
    </row>
    <row r="78" spans="1:13" s="14" customFormat="1" x14ac:dyDescent="0.25">
      <c r="A78" s="53"/>
      <c r="B78" s="55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</row>
    <row r="79" spans="1:13" s="14" customFormat="1" x14ac:dyDescent="0.25">
      <c r="A79" s="53"/>
      <c r="B79" s="55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</row>
    <row r="80" spans="1:13" ht="15.75" x14ac:dyDescent="0.25">
      <c r="A80" s="16" t="s">
        <v>37</v>
      </c>
      <c r="B80" s="29"/>
    </row>
    <row r="81" spans="1:13" x14ac:dyDescent="0.25">
      <c r="A81" s="31" t="s">
        <v>86</v>
      </c>
      <c r="B81" s="29"/>
    </row>
    <row r="82" spans="1:13" x14ac:dyDescent="0.25">
      <c r="A82" s="18"/>
      <c r="B82" s="19"/>
      <c r="C82" s="19">
        <v>2008</v>
      </c>
      <c r="D82" s="19">
        <v>2009</v>
      </c>
      <c r="E82" s="20">
        <v>2010</v>
      </c>
      <c r="F82" s="20">
        <v>2011</v>
      </c>
      <c r="G82" s="20">
        <v>2012</v>
      </c>
      <c r="H82" s="20">
        <v>2013</v>
      </c>
      <c r="I82" s="20">
        <v>2014</v>
      </c>
      <c r="J82" s="20">
        <v>2015</v>
      </c>
      <c r="K82" s="20">
        <v>2016</v>
      </c>
      <c r="L82" s="20">
        <v>2017</v>
      </c>
      <c r="M82" s="20">
        <v>2018</v>
      </c>
    </row>
    <row r="83" spans="1:13" x14ac:dyDescent="0.25">
      <c r="A83" s="22" t="s">
        <v>7</v>
      </c>
      <c r="B83" s="17" t="s">
        <v>4</v>
      </c>
      <c r="C83" s="40">
        <f t="shared" ref="C83:M83" si="19">((C36+C38)/C66)*100</f>
        <v>8.1422166577431447</v>
      </c>
      <c r="D83" s="40">
        <f t="shared" si="19"/>
        <v>7.7749037799888763</v>
      </c>
      <c r="E83" s="40">
        <f t="shared" si="19"/>
        <v>8.1370406780764419</v>
      </c>
      <c r="F83" s="40">
        <f t="shared" si="19"/>
        <v>8.2472874182199991</v>
      </c>
      <c r="G83" s="40">
        <f t="shared" si="19"/>
        <v>8.0942152084563936</v>
      </c>
      <c r="H83" s="40">
        <f t="shared" si="19"/>
        <v>6.8978633105802851</v>
      </c>
      <c r="I83" s="40">
        <f t="shared" si="19"/>
        <v>6.0822616503848996</v>
      </c>
      <c r="J83" s="40">
        <f t="shared" si="19"/>
        <v>4.6426536815794375</v>
      </c>
      <c r="K83" s="40">
        <f t="shared" si="19"/>
        <v>6.2462829465889067</v>
      </c>
      <c r="L83" s="40">
        <f t="shared" si="19"/>
        <v>4.7365490878875773</v>
      </c>
      <c r="M83" s="40">
        <f t="shared" si="19"/>
        <v>4.8272950390138378</v>
      </c>
    </row>
    <row r="84" spans="1:13" x14ac:dyDescent="0.25">
      <c r="A84" s="22" t="s">
        <v>8</v>
      </c>
      <c r="B84" s="17" t="s">
        <v>4</v>
      </c>
      <c r="C84" s="40">
        <f t="shared" ref="C84:M84" si="20">(C36/C22)*100</f>
        <v>13.785625211551455</v>
      </c>
      <c r="D84" s="40">
        <f t="shared" si="20"/>
        <v>14.319914098316458</v>
      </c>
      <c r="E84" s="40">
        <f t="shared" si="20"/>
        <v>14.34739600608367</v>
      </c>
      <c r="F84" s="40">
        <f t="shared" si="20"/>
        <v>13.506451656692722</v>
      </c>
      <c r="G84" s="40">
        <f t="shared" si="20"/>
        <v>13.69909066985552</v>
      </c>
      <c r="H84" s="40">
        <f t="shared" si="20"/>
        <v>12.91134896643274</v>
      </c>
      <c r="I84" s="40">
        <f t="shared" si="20"/>
        <v>13.065640240816226</v>
      </c>
      <c r="J84" s="40">
        <f t="shared" si="20"/>
        <v>10.333887333660707</v>
      </c>
      <c r="K84" s="40">
        <f t="shared" si="20"/>
        <v>14.276000378505524</v>
      </c>
      <c r="L84" s="40">
        <f t="shared" si="20"/>
        <v>11.038213117821741</v>
      </c>
      <c r="M84" s="40">
        <f t="shared" si="20"/>
        <v>12.307112808401689</v>
      </c>
    </row>
    <row r="85" spans="1:13" x14ac:dyDescent="0.25">
      <c r="A85" s="22" t="s">
        <v>16</v>
      </c>
      <c r="B85" s="17" t="s">
        <v>4</v>
      </c>
      <c r="C85" s="40">
        <f t="shared" ref="C85:M85" si="21">((C36+C38)/C108)*100</f>
        <v>14.552972464872802</v>
      </c>
      <c r="D85" s="40">
        <f t="shared" si="21"/>
        <v>14.002452800129525</v>
      </c>
      <c r="E85" s="40">
        <f t="shared" si="21"/>
        <v>15.327733310084247</v>
      </c>
      <c r="F85" s="40">
        <f t="shared" si="21"/>
        <v>13.912140345297127</v>
      </c>
      <c r="G85" s="40">
        <f t="shared" si="21"/>
        <v>13.658909513972889</v>
      </c>
      <c r="H85" s="40">
        <f t="shared" si="21"/>
        <v>13.52203941706556</v>
      </c>
      <c r="I85" s="40">
        <f t="shared" si="21"/>
        <v>14.151098090579223</v>
      </c>
      <c r="J85" s="40">
        <f t="shared" si="21"/>
        <v>11.139814704601307</v>
      </c>
      <c r="K85" s="40">
        <f t="shared" si="21"/>
        <v>15.247458355225874</v>
      </c>
      <c r="L85" s="40">
        <f t="shared" si="21"/>
        <v>11.879328853264347</v>
      </c>
      <c r="M85" s="40">
        <f t="shared" si="21"/>
        <v>12.665834112814595</v>
      </c>
    </row>
    <row r="86" spans="1:13" x14ac:dyDescent="0.25">
      <c r="A86" s="22" t="s">
        <v>9</v>
      </c>
      <c r="B86" s="17" t="s">
        <v>4</v>
      </c>
      <c r="C86" s="40">
        <f t="shared" ref="C86:M86" si="22">(C64/C74)*100</f>
        <v>146.28085301472316</v>
      </c>
      <c r="D86" s="40">
        <f t="shared" si="22"/>
        <v>148.36192883952725</v>
      </c>
      <c r="E86" s="40">
        <f t="shared" si="22"/>
        <v>136.14415727059611</v>
      </c>
      <c r="F86" s="40">
        <f t="shared" si="22"/>
        <v>131.69738885819061</v>
      </c>
      <c r="G86" s="40">
        <f t="shared" si="22"/>
        <v>152.8058840382879</v>
      </c>
      <c r="H86" s="40">
        <f t="shared" si="22"/>
        <v>133.33477661801021</v>
      </c>
      <c r="I86" s="40">
        <f t="shared" si="22"/>
        <v>156.86175850266045</v>
      </c>
      <c r="J86" s="40">
        <f t="shared" si="22"/>
        <v>175.90717634584772</v>
      </c>
      <c r="K86" s="40">
        <f t="shared" si="22"/>
        <v>153.31680190436563</v>
      </c>
      <c r="L86" s="40">
        <f t="shared" si="22"/>
        <v>170.88510050506815</v>
      </c>
      <c r="M86" s="40">
        <f t="shared" si="22"/>
        <v>158.45936642462959</v>
      </c>
    </row>
    <row r="87" spans="1:13" x14ac:dyDescent="0.25">
      <c r="A87" s="22" t="s">
        <v>10</v>
      </c>
      <c r="B87" s="17" t="s">
        <v>4</v>
      </c>
      <c r="C87" s="40">
        <f t="shared" ref="C87:M87" si="23">((C64-C61)/C74)*100</f>
        <v>64.344874698359092</v>
      </c>
      <c r="D87" s="40">
        <f t="shared" si="23"/>
        <v>59.165575136005529</v>
      </c>
      <c r="E87" s="40">
        <f t="shared" si="23"/>
        <v>64.383361363505799</v>
      </c>
      <c r="F87" s="40">
        <f t="shared" si="23"/>
        <v>50.866089761836989</v>
      </c>
      <c r="G87" s="40">
        <f t="shared" si="23"/>
        <v>54.86318428265421</v>
      </c>
      <c r="H87" s="40">
        <f t="shared" si="23"/>
        <v>60.436077600326996</v>
      </c>
      <c r="I87" s="40">
        <f t="shared" si="23"/>
        <v>82.474161581071542</v>
      </c>
      <c r="J87" s="40">
        <f t="shared" si="23"/>
        <v>86.891648683556582</v>
      </c>
      <c r="K87" s="40">
        <f t="shared" si="23"/>
        <v>76.151409223201497</v>
      </c>
      <c r="L87" s="40">
        <f t="shared" si="23"/>
        <v>75.026801320651344</v>
      </c>
      <c r="M87" s="40">
        <f t="shared" si="23"/>
        <v>77.709718142518142</v>
      </c>
    </row>
    <row r="88" spans="1:13" x14ac:dyDescent="0.25">
      <c r="A88" s="22" t="s">
        <v>11</v>
      </c>
      <c r="B88" s="17" t="s">
        <v>4</v>
      </c>
      <c r="C88" s="40">
        <f t="shared" ref="C88:M88" si="24">((C36+C38)/C39)*100</f>
        <v>298.404440411775</v>
      </c>
      <c r="D88" s="40">
        <f t="shared" si="24"/>
        <v>318.28572600023773</v>
      </c>
      <c r="E88" s="40">
        <f t="shared" si="24"/>
        <v>331.31161781688206</v>
      </c>
      <c r="F88" s="40">
        <f t="shared" si="24"/>
        <v>309.23667248851388</v>
      </c>
      <c r="G88" s="40">
        <f t="shared" si="24"/>
        <v>368.61109152985472</v>
      </c>
      <c r="H88" s="40">
        <f t="shared" si="24"/>
        <v>298.73725016043807</v>
      </c>
      <c r="I88" s="40">
        <f t="shared" si="24"/>
        <v>342.21124184146367</v>
      </c>
      <c r="J88" s="40">
        <f t="shared" si="24"/>
        <v>331.27105980475375</v>
      </c>
      <c r="K88" s="40">
        <f t="shared" si="24"/>
        <v>520.86730940077132</v>
      </c>
      <c r="L88" s="40">
        <f t="shared" si="24"/>
        <v>395.81229428067559</v>
      </c>
      <c r="M88" s="40">
        <f t="shared" si="24"/>
        <v>400.72571702859909</v>
      </c>
    </row>
    <row r="89" spans="1:13" x14ac:dyDescent="0.25">
      <c r="A89" s="22" t="s">
        <v>12</v>
      </c>
      <c r="B89" s="17" t="s">
        <v>4</v>
      </c>
      <c r="C89" s="40">
        <f t="shared" ref="C89:M89" si="25">(C69/C77)*100</f>
        <v>44.439405565999159</v>
      </c>
      <c r="D89" s="40">
        <f t="shared" si="25"/>
        <v>26.676607930038948</v>
      </c>
      <c r="E89" s="40">
        <f t="shared" si="25"/>
        <v>28.306460594179857</v>
      </c>
      <c r="F89" s="40">
        <f t="shared" si="25"/>
        <v>28.988316445711</v>
      </c>
      <c r="G89" s="40">
        <f t="shared" si="25"/>
        <v>34.766074052357659</v>
      </c>
      <c r="H89" s="40">
        <f t="shared" si="25"/>
        <v>27.151243162649656</v>
      </c>
      <c r="I89" s="40">
        <f t="shared" si="25"/>
        <v>33.174793298334009</v>
      </c>
      <c r="J89" s="40">
        <f t="shared" si="25"/>
        <v>37.845046205017105</v>
      </c>
      <c r="K89" s="40">
        <f t="shared" si="25"/>
        <v>38.590780529216588</v>
      </c>
      <c r="L89" s="40">
        <f t="shared" si="25"/>
        <v>40.981898337469069</v>
      </c>
      <c r="M89" s="40">
        <f t="shared" si="25"/>
        <v>39.178977564664159</v>
      </c>
    </row>
    <row r="90" spans="1:13" x14ac:dyDescent="0.25">
      <c r="A90" s="22" t="s">
        <v>13</v>
      </c>
      <c r="B90" s="17" t="s">
        <v>4</v>
      </c>
      <c r="C90" s="40">
        <f t="shared" ref="C90:M90" si="26">(C74/C77)*100</f>
        <v>28.93306072622789</v>
      </c>
      <c r="D90" s="40">
        <f t="shared" si="26"/>
        <v>24.449229658657686</v>
      </c>
      <c r="E90" s="40">
        <f t="shared" si="26"/>
        <v>28.756681290737333</v>
      </c>
      <c r="F90" s="40">
        <f t="shared" si="26"/>
        <v>31.458690505788173</v>
      </c>
      <c r="G90" s="40">
        <f t="shared" si="26"/>
        <v>26.181621794250166</v>
      </c>
      <c r="H90" s="40">
        <f t="shared" si="26"/>
        <v>28.090394296508777</v>
      </c>
      <c r="I90" s="40">
        <f t="shared" si="26"/>
        <v>25.551733645251922</v>
      </c>
      <c r="J90" s="40">
        <f t="shared" si="26"/>
        <v>20.653045539033148</v>
      </c>
      <c r="K90" s="40">
        <f t="shared" si="26"/>
        <v>22.545811499144534</v>
      </c>
      <c r="L90" s="40">
        <f t="shared" si="26"/>
        <v>17.909349046266225</v>
      </c>
      <c r="M90" s="40">
        <f t="shared" si="26"/>
        <v>18.712419497371798</v>
      </c>
    </row>
    <row r="91" spans="1:13" x14ac:dyDescent="0.25">
      <c r="A91" s="24" t="s">
        <v>14</v>
      </c>
      <c r="B91" s="25" t="s">
        <v>4</v>
      </c>
      <c r="C91" s="43">
        <f t="shared" ref="C91:M91" si="27">((C73+C72)/C77)*100</f>
        <v>26.627533707772962</v>
      </c>
      <c r="D91" s="43">
        <f t="shared" si="27"/>
        <v>48.874162411303367</v>
      </c>
      <c r="E91" s="43">
        <f t="shared" si="27"/>
        <v>42.936858115082813</v>
      </c>
      <c r="F91" s="43">
        <f t="shared" si="27"/>
        <v>39.552993048500838</v>
      </c>
      <c r="G91" s="43">
        <f t="shared" si="27"/>
        <v>39.052304153392178</v>
      </c>
      <c r="H91" s="43">
        <f t="shared" si="27"/>
        <v>44.75836254084156</v>
      </c>
      <c r="I91" s="43">
        <f t="shared" si="27"/>
        <v>41.273473056414062</v>
      </c>
      <c r="J91" s="43">
        <f t="shared" si="27"/>
        <v>41.501908255949751</v>
      </c>
      <c r="K91" s="43">
        <f t="shared" si="27"/>
        <v>38.863407971638885</v>
      </c>
      <c r="L91" s="43">
        <f t="shared" si="27"/>
        <v>41.108752616264709</v>
      </c>
      <c r="M91" s="43">
        <f t="shared" si="27"/>
        <v>42.108602937964044</v>
      </c>
    </row>
    <row r="92" spans="1:13" s="14" customFormat="1" x14ac:dyDescent="0.25">
      <c r="A92" s="53"/>
      <c r="B92" s="55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</row>
    <row r="93" spans="1:13" s="14" customFormat="1" x14ac:dyDescent="0.25">
      <c r="A93" s="53"/>
      <c r="B93" s="55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</row>
    <row r="94" spans="1:13" ht="15.75" x14ac:dyDescent="0.25">
      <c r="A94" s="16" t="s">
        <v>36</v>
      </c>
      <c r="B94" s="29"/>
    </row>
    <row r="95" spans="1:13" x14ac:dyDescent="0.25">
      <c r="A95" s="31" t="s">
        <v>86</v>
      </c>
      <c r="B95" s="29"/>
    </row>
    <row r="96" spans="1:13" x14ac:dyDescent="0.25">
      <c r="A96" s="18"/>
      <c r="B96" s="19"/>
      <c r="C96" s="19">
        <v>2008</v>
      </c>
      <c r="D96" s="19">
        <v>2009</v>
      </c>
      <c r="E96" s="20">
        <v>2010</v>
      </c>
      <c r="F96" s="20">
        <v>2011</v>
      </c>
      <c r="G96" s="20">
        <v>2012</v>
      </c>
      <c r="H96" s="20">
        <v>2013</v>
      </c>
      <c r="I96" s="20">
        <v>2014</v>
      </c>
      <c r="J96" s="20">
        <v>2015</v>
      </c>
      <c r="K96" s="20">
        <v>2016</v>
      </c>
      <c r="L96" s="20">
        <v>2017</v>
      </c>
      <c r="M96" s="20">
        <v>2018</v>
      </c>
    </row>
    <row r="97" spans="1:13" x14ac:dyDescent="0.25">
      <c r="A97" s="22" t="s">
        <v>3</v>
      </c>
      <c r="B97" s="17" t="s">
        <v>1</v>
      </c>
      <c r="C97" s="32">
        <v>1728400.6190476201</v>
      </c>
      <c r="D97" s="32">
        <v>1971757.0888888901</v>
      </c>
      <c r="E97" s="33">
        <v>1908939.04</v>
      </c>
      <c r="F97" s="33">
        <v>2034309.57142857</v>
      </c>
      <c r="G97" s="33">
        <v>2267020.5660377401</v>
      </c>
      <c r="H97" s="33">
        <v>2897936.1702127699</v>
      </c>
      <c r="I97" s="33">
        <v>2782028.3829787201</v>
      </c>
      <c r="J97" s="33">
        <v>3146039.69090909</v>
      </c>
      <c r="K97" s="33">
        <v>3178671.5090909102</v>
      </c>
      <c r="L97" s="33">
        <v>3723028.3333333302</v>
      </c>
      <c r="M97" s="33">
        <v>3318178.4545454499</v>
      </c>
    </row>
    <row r="98" spans="1:13" x14ac:dyDescent="0.25">
      <c r="A98" s="22" t="s">
        <v>22</v>
      </c>
      <c r="B98" s="17" t="s">
        <v>1</v>
      </c>
      <c r="C98" s="23">
        <v>0</v>
      </c>
      <c r="D98" s="2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</row>
    <row r="99" spans="1:13" x14ac:dyDescent="0.25">
      <c r="A99" s="22" t="s">
        <v>28</v>
      </c>
      <c r="B99" s="17" t="s">
        <v>1</v>
      </c>
      <c r="C99" s="47">
        <f>SUM(C97:C98)</f>
        <v>1728400.6190476201</v>
      </c>
      <c r="D99" s="47">
        <f>SUM(D97:D98)</f>
        <v>1971757.0888888901</v>
      </c>
      <c r="E99" s="47">
        <f t="shared" ref="E99:H99" si="28">SUM(E97:E98)</f>
        <v>1908939.04</v>
      </c>
      <c r="F99" s="47">
        <f t="shared" si="28"/>
        <v>2034309.57142857</v>
      </c>
      <c r="G99" s="47">
        <f t="shared" si="28"/>
        <v>2267020.5660377401</v>
      </c>
      <c r="H99" s="47">
        <f t="shared" si="28"/>
        <v>2897936.1702127699</v>
      </c>
      <c r="I99" s="47">
        <v>2782028.3829787201</v>
      </c>
      <c r="J99" s="47">
        <v>3146039.69090909</v>
      </c>
      <c r="K99" s="47">
        <v>3178671.5090909102</v>
      </c>
      <c r="L99" s="47">
        <v>3723028.3333333302</v>
      </c>
      <c r="M99" s="47">
        <f>SUM(M97:M98)</f>
        <v>3318178.4545454499</v>
      </c>
    </row>
    <row r="100" spans="1:13" x14ac:dyDescent="0.25">
      <c r="A100" s="22" t="s">
        <v>38</v>
      </c>
      <c r="B100" s="17" t="s">
        <v>4</v>
      </c>
      <c r="C100" s="23">
        <f>C98/C99*100</f>
        <v>0</v>
      </c>
      <c r="D100" s="23">
        <f t="shared" ref="D100:H100" si="29">D98/D99*100</f>
        <v>0</v>
      </c>
      <c r="E100" s="23">
        <f t="shared" si="29"/>
        <v>0</v>
      </c>
      <c r="F100" s="23">
        <f t="shared" si="29"/>
        <v>0</v>
      </c>
      <c r="G100" s="23">
        <f t="shared" si="29"/>
        <v>0</v>
      </c>
      <c r="H100" s="23">
        <f t="shared" si="29"/>
        <v>0</v>
      </c>
      <c r="I100" s="23">
        <f t="shared" ref="I100:J100" si="30">I98/I99*100</f>
        <v>0</v>
      </c>
      <c r="J100" s="23">
        <f t="shared" si="30"/>
        <v>0</v>
      </c>
      <c r="K100" s="23">
        <v>0</v>
      </c>
      <c r="L100" s="23">
        <v>0</v>
      </c>
      <c r="M100" s="23">
        <f>(M98/M99)*100</f>
        <v>0</v>
      </c>
    </row>
    <row r="101" spans="1:13" x14ac:dyDescent="0.25">
      <c r="A101" s="22"/>
      <c r="B101" s="17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1:13" x14ac:dyDescent="0.25">
      <c r="A102" s="22" t="s">
        <v>23</v>
      </c>
      <c r="B102" s="17" t="s">
        <v>1</v>
      </c>
      <c r="C102" s="23">
        <v>1752380.9523809501</v>
      </c>
      <c r="D102" s="23">
        <v>736518.04444444401</v>
      </c>
      <c r="E102" s="33">
        <v>1926673.6</v>
      </c>
      <c r="F102" s="33">
        <v>1595653.0612244899</v>
      </c>
      <c r="G102" s="33">
        <v>817641.50943396206</v>
      </c>
      <c r="H102" s="33">
        <v>0</v>
      </c>
      <c r="I102" s="33">
        <v>0</v>
      </c>
      <c r="J102" s="33">
        <v>10909.090909090901</v>
      </c>
      <c r="K102" s="33">
        <v>1140581.81818182</v>
      </c>
      <c r="L102" s="33">
        <v>820705.88235294097</v>
      </c>
      <c r="M102" s="33">
        <v>690909.09090909106</v>
      </c>
    </row>
    <row r="103" spans="1:13" x14ac:dyDescent="0.25">
      <c r="A103" s="22" t="s">
        <v>61</v>
      </c>
      <c r="B103" s="17" t="s">
        <v>1</v>
      </c>
      <c r="C103" s="23">
        <f t="shared" ref="C103:I103" si="31">(C97+C98)/C111</f>
        <v>317609.49422471155</v>
      </c>
      <c r="D103" s="23">
        <f t="shared" si="31"/>
        <v>321586.99938385742</v>
      </c>
      <c r="E103" s="23">
        <f t="shared" si="31"/>
        <v>318358.13348454022</v>
      </c>
      <c r="F103" s="23">
        <f t="shared" si="31"/>
        <v>318317.64010857407</v>
      </c>
      <c r="G103" s="23">
        <f t="shared" si="31"/>
        <v>374002.64583203732</v>
      </c>
      <c r="H103" s="23">
        <f t="shared" si="31"/>
        <v>397731.05562855932</v>
      </c>
      <c r="I103" s="23">
        <f t="shared" si="31"/>
        <v>402410.7777059669</v>
      </c>
      <c r="J103" s="23">
        <v>391413.53857986303</v>
      </c>
      <c r="K103" s="23">
        <v>376952.78682162223</v>
      </c>
      <c r="L103" s="23">
        <v>390535.47995639534</v>
      </c>
      <c r="M103" s="23">
        <f>(M97+M98)/M111</f>
        <v>345055.42635658849</v>
      </c>
    </row>
    <row r="104" spans="1:13" x14ac:dyDescent="0.25">
      <c r="A104" s="22" t="s">
        <v>62</v>
      </c>
      <c r="B104" s="17" t="s">
        <v>2</v>
      </c>
      <c r="C104" s="41">
        <f t="shared" ref="C104:J104" si="32">C17/C97</f>
        <v>8.563761837843332</v>
      </c>
      <c r="D104" s="41">
        <f t="shared" si="32"/>
        <v>8.9107003252789472</v>
      </c>
      <c r="E104" s="41">
        <f t="shared" si="32"/>
        <v>9.0394458274581666</v>
      </c>
      <c r="F104" s="41">
        <f t="shared" si="32"/>
        <v>9.3274241496907102</v>
      </c>
      <c r="G104" s="41">
        <f t="shared" si="32"/>
        <v>9.7661070980953877</v>
      </c>
      <c r="H104" s="41">
        <f t="shared" si="32"/>
        <v>10.002461406870626</v>
      </c>
      <c r="I104" s="41">
        <f t="shared" si="32"/>
        <v>10.40936082959338</v>
      </c>
      <c r="J104" s="41">
        <f t="shared" si="32"/>
        <v>10.630042961429909</v>
      </c>
      <c r="K104" s="41">
        <v>11.719155245948286</v>
      </c>
      <c r="L104" s="41">
        <v>12.237944937771905</v>
      </c>
      <c r="M104" s="59">
        <f>M17/M97</f>
        <v>13.588353692303775</v>
      </c>
    </row>
    <row r="105" spans="1:13" x14ac:dyDescent="0.25">
      <c r="A105" s="22" t="s">
        <v>63</v>
      </c>
      <c r="B105" s="17" t="s">
        <v>2</v>
      </c>
      <c r="C105" s="23">
        <v>0</v>
      </c>
      <c r="D105" s="23">
        <v>0</v>
      </c>
      <c r="E105" s="39" t="s">
        <v>29</v>
      </c>
      <c r="F105" s="39" t="s">
        <v>29</v>
      </c>
      <c r="G105" s="39" t="s">
        <v>29</v>
      </c>
      <c r="H105" s="39" t="s">
        <v>29</v>
      </c>
      <c r="I105" s="39" t="s">
        <v>29</v>
      </c>
      <c r="J105" s="39" t="s">
        <v>29</v>
      </c>
      <c r="K105" s="39" t="s">
        <v>29</v>
      </c>
      <c r="L105" s="39" t="s">
        <v>29</v>
      </c>
      <c r="M105" s="39" t="s">
        <v>29</v>
      </c>
    </row>
    <row r="106" spans="1:13" x14ac:dyDescent="0.25">
      <c r="A106" s="22" t="s">
        <v>64</v>
      </c>
      <c r="B106" s="17" t="s">
        <v>2</v>
      </c>
      <c r="C106" s="41">
        <f>(C17+C18)/(C97+C98)</f>
        <v>8.563761837843332</v>
      </c>
      <c r="D106" s="41">
        <f>(D17+D18)/(D97+D98)</f>
        <v>8.9107003252789472</v>
      </c>
      <c r="E106" s="42">
        <f t="shared" ref="E106:J106" si="33">(E16+E17)/(E97+E98)</f>
        <v>9.0404987683629745</v>
      </c>
      <c r="F106" s="42">
        <f t="shared" si="33"/>
        <v>9.3284126914683441</v>
      </c>
      <c r="G106" s="42">
        <f t="shared" si="33"/>
        <v>9.7669946065856692</v>
      </c>
      <c r="H106" s="42">
        <f t="shared" si="33"/>
        <v>10.003156039147449</v>
      </c>
      <c r="I106" s="42">
        <f t="shared" si="33"/>
        <v>10.41008476181935</v>
      </c>
      <c r="J106" s="42">
        <f t="shared" si="33"/>
        <v>10.630683449217086</v>
      </c>
      <c r="K106" s="42">
        <v>11.719155245948286</v>
      </c>
      <c r="L106" s="42">
        <v>12.237944937771905</v>
      </c>
      <c r="M106" s="42">
        <f>(M17+M18)/(M97+M98)</f>
        <v>13.588353692303775</v>
      </c>
    </row>
    <row r="107" spans="1:13" x14ac:dyDescent="0.25">
      <c r="A107" s="22"/>
      <c r="B107" s="17"/>
      <c r="C107" s="41"/>
      <c r="D107" s="41"/>
      <c r="E107" s="42"/>
      <c r="F107" s="42"/>
      <c r="G107" s="42"/>
      <c r="H107" s="42"/>
      <c r="I107" s="42"/>
      <c r="J107" s="42"/>
      <c r="K107" s="42"/>
      <c r="L107" s="42"/>
      <c r="M107" s="33"/>
    </row>
    <row r="108" spans="1:13" x14ac:dyDescent="0.25">
      <c r="A108" s="22" t="s">
        <v>6</v>
      </c>
      <c r="B108" s="17" t="s">
        <v>2</v>
      </c>
      <c r="C108" s="23">
        <f t="shared" ref="C108:J108" si="34">C17+C18+C19+C28</f>
        <v>16329504.119047659</v>
      </c>
      <c r="D108" s="23">
        <f t="shared" si="34"/>
        <v>19071228.244444411</v>
      </c>
      <c r="E108" s="23">
        <f t="shared" si="34"/>
        <v>18774988.720000003</v>
      </c>
      <c r="F108" s="23">
        <f t="shared" si="34"/>
        <v>21101089.632653065</v>
      </c>
      <c r="G108" s="23">
        <f t="shared" si="34"/>
        <v>23677861.377358459</v>
      </c>
      <c r="H108" s="23">
        <f t="shared" si="34"/>
        <v>29848866.468085147</v>
      </c>
      <c r="I108" s="23">
        <f t="shared" si="34"/>
        <v>29920956.276595701</v>
      </c>
      <c r="J108" s="23">
        <f t="shared" si="34"/>
        <v>34008348.763636395</v>
      </c>
      <c r="K108" s="23">
        <v>38570996.909090914</v>
      </c>
      <c r="L108" s="23">
        <v>47051747.392156824</v>
      </c>
      <c r="M108" s="23">
        <f>M17+M18+M19+M28</f>
        <v>47542171.69090914</v>
      </c>
    </row>
    <row r="109" spans="1:13" x14ac:dyDescent="0.25">
      <c r="A109" s="22" t="s">
        <v>65</v>
      </c>
      <c r="B109" s="17" t="s">
        <v>2</v>
      </c>
      <c r="C109" s="23">
        <f t="shared" ref="C109:J109" si="35">C108/C111</f>
        <v>3000696.416695843</v>
      </c>
      <c r="D109" s="23">
        <f t="shared" si="35"/>
        <v>3110453.6660505198</v>
      </c>
      <c r="E109" s="23">
        <f t="shared" si="35"/>
        <v>3131147.8469697479</v>
      </c>
      <c r="F109" s="23">
        <f t="shared" si="35"/>
        <v>3301783.1454574503</v>
      </c>
      <c r="G109" s="23">
        <f t="shared" si="35"/>
        <v>3906264.8726887852</v>
      </c>
      <c r="H109" s="23">
        <f t="shared" si="35"/>
        <v>4096646.8798364769</v>
      </c>
      <c r="I109" s="23">
        <f t="shared" si="35"/>
        <v>4327962.7765980298</v>
      </c>
      <c r="J109" s="23">
        <f t="shared" si="35"/>
        <v>4231138.0143416263</v>
      </c>
      <c r="K109" s="23">
        <v>4574063.3260743041</v>
      </c>
      <c r="L109" s="23">
        <v>4935599.4919681568</v>
      </c>
      <c r="M109" s="23">
        <f>M108/M111</f>
        <v>4943882.4787294418</v>
      </c>
    </row>
    <row r="110" spans="1:13" x14ac:dyDescent="0.25">
      <c r="A110" s="22"/>
      <c r="B110" s="17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33"/>
    </row>
    <row r="111" spans="1:13" x14ac:dyDescent="0.25">
      <c r="A111" s="24" t="s">
        <v>5</v>
      </c>
      <c r="B111" s="25"/>
      <c r="C111" s="58">
        <v>5.4419047619047598</v>
      </c>
      <c r="D111" s="58">
        <v>6.1313333333333304</v>
      </c>
      <c r="E111" s="43">
        <v>5.9962</v>
      </c>
      <c r="F111" s="43">
        <v>6.3908163265306097</v>
      </c>
      <c r="G111" s="43">
        <v>6.0615094339622599</v>
      </c>
      <c r="H111" s="43">
        <v>7.2861702127659598</v>
      </c>
      <c r="I111" s="43">
        <v>6.9134042553191497</v>
      </c>
      <c r="J111" s="43">
        <v>8.0376363636363592</v>
      </c>
      <c r="K111" s="43">
        <v>8.4325454545454495</v>
      </c>
      <c r="L111" s="43">
        <v>9.5331372549019608</v>
      </c>
      <c r="M111" s="58">
        <v>9.6163636363636407</v>
      </c>
    </row>
    <row r="114" spans="1:13" ht="15.75" x14ac:dyDescent="0.25">
      <c r="A114" s="16" t="s">
        <v>66</v>
      </c>
      <c r="B114" s="29"/>
    </row>
    <row r="115" spans="1:13" x14ac:dyDescent="0.25">
      <c r="A115" s="31" t="s">
        <v>86</v>
      </c>
      <c r="B115" s="29"/>
    </row>
    <row r="116" spans="1:13" x14ac:dyDescent="0.25">
      <c r="A116" s="18"/>
      <c r="B116" s="19"/>
      <c r="C116" s="19">
        <v>2008</v>
      </c>
      <c r="D116" s="19">
        <v>2009</v>
      </c>
      <c r="E116" s="20">
        <v>2010</v>
      </c>
      <c r="F116" s="20">
        <v>2011</v>
      </c>
      <c r="G116" s="20">
        <v>2012</v>
      </c>
      <c r="H116" s="20">
        <v>2013</v>
      </c>
      <c r="I116" s="20">
        <v>2014</v>
      </c>
      <c r="J116" s="20">
        <v>2015</v>
      </c>
      <c r="K116" s="20">
        <v>2016</v>
      </c>
      <c r="L116" s="20">
        <v>2017</v>
      </c>
      <c r="M116" s="20">
        <v>2018</v>
      </c>
    </row>
    <row r="117" spans="1:13" x14ac:dyDescent="0.25">
      <c r="A117" s="22" t="s">
        <v>105</v>
      </c>
      <c r="B117" s="17" t="s">
        <v>2</v>
      </c>
      <c r="C117" s="41">
        <f t="shared" ref="C117:M117" si="36">C24/(C97+C98)</f>
        <v>1.5283140375331294</v>
      </c>
      <c r="D117" s="41">
        <f t="shared" si="36"/>
        <v>1.3723344488151907</v>
      </c>
      <c r="E117" s="41">
        <f t="shared" si="36"/>
        <v>1.5865623451233937</v>
      </c>
      <c r="F117" s="41">
        <f t="shared" si="36"/>
        <v>1.5045593917543245</v>
      </c>
      <c r="G117" s="41">
        <f t="shared" si="36"/>
        <v>1.6599757690440478</v>
      </c>
      <c r="H117" s="41">
        <f t="shared" si="36"/>
        <v>1.5950952842448396</v>
      </c>
      <c r="I117" s="41">
        <f t="shared" si="36"/>
        <v>1.7808700331873275</v>
      </c>
      <c r="J117" s="41">
        <f t="shared" si="36"/>
        <v>1.733402236507646</v>
      </c>
      <c r="K117" s="41">
        <f t="shared" si="36"/>
        <v>1.7928051165892163</v>
      </c>
      <c r="L117" s="41">
        <f t="shared" si="36"/>
        <v>1.968860022210994</v>
      </c>
      <c r="M117" s="41">
        <f t="shared" si="36"/>
        <v>2.0746889907806239</v>
      </c>
    </row>
    <row r="118" spans="1:13" x14ac:dyDescent="0.25">
      <c r="A118" s="22" t="s">
        <v>106</v>
      </c>
      <c r="B118" s="17" t="s">
        <v>2</v>
      </c>
      <c r="C118" s="41">
        <f t="shared" ref="C118:M118" si="37">C25/(C97+C98)</f>
        <v>0.9247122298283299</v>
      </c>
      <c r="D118" s="41">
        <f t="shared" si="37"/>
        <v>0.99295591617218582</v>
      </c>
      <c r="E118" s="41">
        <f t="shared" si="37"/>
        <v>1.023180583074041</v>
      </c>
      <c r="F118" s="41">
        <f t="shared" si="37"/>
        <v>1.1111139657681972</v>
      </c>
      <c r="G118" s="41">
        <f t="shared" si="37"/>
        <v>1.1290928938481177</v>
      </c>
      <c r="H118" s="41">
        <f t="shared" si="37"/>
        <v>1.3387943070270092</v>
      </c>
      <c r="I118" s="41">
        <f t="shared" si="37"/>
        <v>1.3785611682962027</v>
      </c>
      <c r="J118" s="41">
        <f t="shared" si="37"/>
        <v>1.5001866675865729</v>
      </c>
      <c r="K118" s="41">
        <f t="shared" si="37"/>
        <v>1.7977432172879229</v>
      </c>
      <c r="L118" s="41">
        <f t="shared" si="37"/>
        <v>1.8598922040298804</v>
      </c>
      <c r="M118" s="41">
        <f t="shared" si="37"/>
        <v>1.8030351921178693</v>
      </c>
    </row>
    <row r="119" spans="1:13" x14ac:dyDescent="0.25">
      <c r="A119" s="22" t="s">
        <v>107</v>
      </c>
      <c r="B119" s="17" t="s">
        <v>2</v>
      </c>
      <c r="C119" s="41">
        <f t="shared" ref="C119:M119" si="38">C26/(C97+C98)</f>
        <v>0.12033611971519052</v>
      </c>
      <c r="D119" s="41">
        <f t="shared" si="38"/>
        <v>0.12138773821688559</v>
      </c>
      <c r="E119" s="41">
        <f t="shared" si="38"/>
        <v>0.10559134460364958</v>
      </c>
      <c r="F119" s="41">
        <f t="shared" si="38"/>
        <v>0.1069977319387178</v>
      </c>
      <c r="G119" s="41">
        <f t="shared" si="38"/>
        <v>0.10864752331815442</v>
      </c>
      <c r="H119" s="41">
        <f t="shared" si="38"/>
        <v>0.10240242872770791</v>
      </c>
      <c r="I119" s="41">
        <f t="shared" si="38"/>
        <v>9.6743487344080295E-2</v>
      </c>
      <c r="J119" s="41">
        <f t="shared" si="38"/>
        <v>0.10465024301288504</v>
      </c>
      <c r="K119" s="41">
        <f t="shared" si="38"/>
        <v>0.10556721257587925</v>
      </c>
      <c r="L119" s="41">
        <f t="shared" si="38"/>
        <v>0.11333855380064464</v>
      </c>
      <c r="M119" s="41">
        <f t="shared" si="38"/>
        <v>0.11548225952996174</v>
      </c>
    </row>
    <row r="120" spans="1:13" x14ac:dyDescent="0.25">
      <c r="A120" s="22" t="s">
        <v>108</v>
      </c>
      <c r="B120" s="17" t="s">
        <v>2</v>
      </c>
      <c r="C120" s="41">
        <f t="shared" ref="C120:M120" si="39">C27/(C97+C98)</f>
        <v>1.2584722490346352</v>
      </c>
      <c r="D120" s="41">
        <f t="shared" si="39"/>
        <v>1.3126850682948108</v>
      </c>
      <c r="E120" s="41">
        <f t="shared" si="39"/>
        <v>1.2101925371068947</v>
      </c>
      <c r="F120" s="41">
        <f t="shared" si="39"/>
        <v>1.2690760478541356</v>
      </c>
      <c r="G120" s="41">
        <f t="shared" si="39"/>
        <v>1.3685241929624345</v>
      </c>
      <c r="H120" s="41">
        <f t="shared" si="39"/>
        <v>1.1174307467530054</v>
      </c>
      <c r="I120" s="41">
        <f t="shared" si="39"/>
        <v>1.113864165572017</v>
      </c>
      <c r="J120" s="41">
        <f t="shared" si="39"/>
        <v>1.1635459861244413</v>
      </c>
      <c r="K120" s="41">
        <f t="shared" si="39"/>
        <v>1.4263119630429022</v>
      </c>
      <c r="L120" s="41">
        <f t="shared" si="39"/>
        <v>1.3736234383726593</v>
      </c>
      <c r="M120" s="41">
        <f t="shared" si="39"/>
        <v>1.3817319212077026</v>
      </c>
    </row>
    <row r="121" spans="1:13" x14ac:dyDescent="0.25">
      <c r="A121" s="22" t="s">
        <v>109</v>
      </c>
      <c r="B121" s="17" t="s">
        <v>2</v>
      </c>
      <c r="C121" s="41">
        <f t="shared" ref="C121:M121" si="40">C29/(C97+C98)</f>
        <v>1.5895080321022346</v>
      </c>
      <c r="D121" s="41">
        <f t="shared" si="40"/>
        <v>1.7338476638360738</v>
      </c>
      <c r="E121" s="41">
        <f t="shared" si="40"/>
        <v>1.7221795725860369</v>
      </c>
      <c r="F121" s="41">
        <f t="shared" si="40"/>
        <v>1.7679418968290805</v>
      </c>
      <c r="G121" s="41">
        <f t="shared" si="40"/>
        <v>1.6697050796203341</v>
      </c>
      <c r="H121" s="41">
        <f t="shared" si="40"/>
        <v>1.6157510700939031</v>
      </c>
      <c r="I121" s="41">
        <f t="shared" si="40"/>
        <v>1.6385271211956853</v>
      </c>
      <c r="J121" s="41">
        <f t="shared" si="40"/>
        <v>1.6609882393959059</v>
      </c>
      <c r="K121" s="41">
        <f t="shared" si="40"/>
        <v>1.8828263663471123</v>
      </c>
      <c r="L121" s="41">
        <f t="shared" si="40"/>
        <v>1.9567820619567857</v>
      </c>
      <c r="M121" s="41">
        <f t="shared" si="40"/>
        <v>2.2716290315143639</v>
      </c>
    </row>
    <row r="122" spans="1:13" x14ac:dyDescent="0.25">
      <c r="A122" s="22" t="s">
        <v>110</v>
      </c>
      <c r="B122" s="17" t="s">
        <v>2</v>
      </c>
      <c r="C122" s="41">
        <f t="shared" ref="C122:M122" si="41">C31/(C97+C98)</f>
        <v>0.60825712998141124</v>
      </c>
      <c r="D122" s="41">
        <f t="shared" si="41"/>
        <v>0.7606367987474314</v>
      </c>
      <c r="E122" s="41">
        <f t="shared" si="41"/>
        <v>0.78373208816558126</v>
      </c>
      <c r="F122" s="41">
        <f t="shared" si="41"/>
        <v>0.81511281233068389</v>
      </c>
      <c r="G122" s="41">
        <f t="shared" si="41"/>
        <v>0.86364406145577322</v>
      </c>
      <c r="H122" s="41">
        <f t="shared" si="41"/>
        <v>1.0156903078493105</v>
      </c>
      <c r="I122" s="41">
        <f t="shared" si="41"/>
        <v>1.0055002727460443</v>
      </c>
      <c r="J122" s="41">
        <f t="shared" si="41"/>
        <v>1.1119172148455181</v>
      </c>
      <c r="K122" s="41">
        <f t="shared" si="41"/>
        <v>1.1163370806258996</v>
      </c>
      <c r="L122" s="41">
        <f t="shared" si="41"/>
        <v>1.4532549812061357</v>
      </c>
      <c r="M122" s="41">
        <f t="shared" si="41"/>
        <v>1.6305698556461561</v>
      </c>
    </row>
    <row r="123" spans="1:13" x14ac:dyDescent="0.25">
      <c r="A123" s="22" t="s">
        <v>111</v>
      </c>
      <c r="B123" s="17" t="s">
        <v>2</v>
      </c>
      <c r="C123" s="41">
        <f t="shared" ref="C123:M123" si="42">C32/(C97+C98)</f>
        <v>0.43170668131861933</v>
      </c>
      <c r="D123" s="41">
        <f t="shared" si="42"/>
        <v>0.43765953410375558</v>
      </c>
      <c r="E123" s="41">
        <f t="shared" si="42"/>
        <v>0.51286902278450963</v>
      </c>
      <c r="F123" s="41">
        <f t="shared" si="42"/>
        <v>0.52570043595696703</v>
      </c>
      <c r="G123" s="41">
        <f t="shared" si="42"/>
        <v>0.45037723438685057</v>
      </c>
      <c r="H123" s="41">
        <f t="shared" si="42"/>
        <v>0.51062267350939439</v>
      </c>
      <c r="I123" s="41">
        <f t="shared" si="42"/>
        <v>0.49218006662734093</v>
      </c>
      <c r="J123" s="41">
        <f t="shared" si="42"/>
        <v>0.45396055021741288</v>
      </c>
      <c r="K123" s="41">
        <f t="shared" si="42"/>
        <v>0.49266187149779561</v>
      </c>
      <c r="L123" s="41">
        <f t="shared" si="42"/>
        <v>0.57138689200645121</v>
      </c>
      <c r="M123" s="41">
        <f t="shared" si="42"/>
        <v>0.72493734308716984</v>
      </c>
    </row>
    <row r="124" spans="1:13" x14ac:dyDescent="0.25">
      <c r="A124" s="22" t="s">
        <v>112</v>
      </c>
      <c r="B124" s="17" t="s">
        <v>2</v>
      </c>
      <c r="C124" s="41">
        <f t="shared" ref="C124:M124" si="43">C33/(C97+C98)</f>
        <v>1.9334998474918157</v>
      </c>
      <c r="D124" s="41">
        <f t="shared" si="43"/>
        <v>1.7870298853242752</v>
      </c>
      <c r="E124" s="41">
        <f t="shared" si="43"/>
        <v>1.713526923311286</v>
      </c>
      <c r="F124" s="41">
        <f t="shared" si="43"/>
        <v>2.1806053157342089</v>
      </c>
      <c r="G124" s="41">
        <f t="shared" si="43"/>
        <v>1.945008031071283</v>
      </c>
      <c r="H124" s="41">
        <f t="shared" si="43"/>
        <v>1.9220452559782077</v>
      </c>
      <c r="I124" s="41">
        <f t="shared" si="43"/>
        <v>2.0247036805397198</v>
      </c>
      <c r="J124" s="41">
        <f t="shared" si="43"/>
        <v>2.3538558315478224</v>
      </c>
      <c r="K124" s="41">
        <f t="shared" si="43"/>
        <v>2.0320312717491871</v>
      </c>
      <c r="L124" s="41">
        <f t="shared" si="43"/>
        <v>2.2231996201489905</v>
      </c>
      <c r="M124" s="41">
        <f t="shared" si="43"/>
        <v>2.9746450263524977</v>
      </c>
    </row>
    <row r="125" spans="1:13" x14ac:dyDescent="0.25">
      <c r="A125" s="22" t="s">
        <v>113</v>
      </c>
      <c r="B125" s="17" t="s">
        <v>2</v>
      </c>
      <c r="C125" s="41">
        <f t="shared" ref="C125:M125" si="44">(C39-C38)/(C97+C98)</f>
        <v>0.3370049817319411</v>
      </c>
      <c r="D125" s="41">
        <f t="shared" si="44"/>
        <v>0.40309993560284052</v>
      </c>
      <c r="E125" s="41">
        <f t="shared" si="44"/>
        <v>0.34903658316925618</v>
      </c>
      <c r="F125" s="41">
        <f t="shared" si="44"/>
        <v>0.37998680573258536</v>
      </c>
      <c r="G125" s="41">
        <f t="shared" si="44"/>
        <v>0.33814425533504988</v>
      </c>
      <c r="H125" s="41">
        <f t="shared" si="44"/>
        <v>0.39676920478990835</v>
      </c>
      <c r="I125" s="41">
        <f t="shared" si="44"/>
        <v>0.30325724991073694</v>
      </c>
      <c r="J125" s="41">
        <f t="shared" si="44"/>
        <v>0.30077052775783208</v>
      </c>
      <c r="K125" s="41">
        <f t="shared" si="44"/>
        <v>0.24986183907945148</v>
      </c>
      <c r="L125" s="41">
        <f t="shared" si="44"/>
        <v>0.27719923025976578</v>
      </c>
      <c r="M125" s="41">
        <f t="shared" si="44"/>
        <v>0.38477068593192726</v>
      </c>
    </row>
    <row r="126" spans="1:13" x14ac:dyDescent="0.25">
      <c r="A126" s="56" t="s">
        <v>114</v>
      </c>
      <c r="B126" s="57" t="s">
        <v>2</v>
      </c>
      <c r="C126" s="44">
        <f t="shared" ref="C126:D126" si="45">SUM(C117:C125)</f>
        <v>8.7318113087373064</v>
      </c>
      <c r="D126" s="44">
        <f t="shared" si="45"/>
        <v>8.9216369891134502</v>
      </c>
      <c r="E126" s="44">
        <f t="shared" ref="E126:F126" si="46">SUM(E117:E125)</f>
        <v>9.006870999924649</v>
      </c>
      <c r="F126" s="44">
        <f t="shared" si="46"/>
        <v>9.6610944038989004</v>
      </c>
      <c r="G126" s="44">
        <f t="shared" ref="G126:H126" si="47">SUM(G117:G125)</f>
        <v>9.5331190410420472</v>
      </c>
      <c r="H126" s="44">
        <f t="shared" si="47"/>
        <v>9.6146012789732875</v>
      </c>
      <c r="I126" s="44">
        <f t="shared" ref="I126:J126" si="48">SUM(I117:I125)</f>
        <v>9.8342072454191563</v>
      </c>
      <c r="J126" s="44">
        <f t="shared" si="48"/>
        <v>10.383277496996035</v>
      </c>
      <c r="K126" s="44">
        <f t="shared" ref="K126:L126" si="49">SUM(K117:K125)</f>
        <v>10.896145938795367</v>
      </c>
      <c r="L126" s="44">
        <f t="shared" si="49"/>
        <v>11.797537003992309</v>
      </c>
      <c r="M126" s="44">
        <f t="shared" ref="M126" si="50">SUM(M117:M125)</f>
        <v>13.361490306168273</v>
      </c>
    </row>
    <row r="127" spans="1:13" x14ac:dyDescent="0.25">
      <c r="A127" s="35"/>
    </row>
  </sheetData>
  <phoneticPr fontId="0" type="noConversion"/>
  <pageMargins left="0.59" right="0.6" top="0.59" bottom="0.61" header="0.5" footer="0.5"/>
  <pageSetup paperSize="9" orientation="portrait" r:id="rId1"/>
  <headerFooter alignWithMargins="0"/>
  <ignoredErrors>
    <ignoredError sqref="C22:J22 C54:I54 C99:H99 M22 M9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Forklaring</vt:lpstr>
      <vt:lpstr>Kun smolt 2008-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2010-11-16T06:45:52Z</cp:lastPrinted>
  <dcterms:created xsi:type="dcterms:W3CDTF">2006-02-02T13:56:48Z</dcterms:created>
  <dcterms:modified xsi:type="dcterms:W3CDTF">2019-11-07T06:05:07Z</dcterms:modified>
</cp:coreProperties>
</file>