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nalyse-og formidling (STB)\2.2 Lønnsomhetsundersøkelse for akvakultur\05 LON Internet\Skal offentliggjøres\"/>
    </mc:Choice>
  </mc:AlternateContent>
  <bookViews>
    <workbookView xWindow="0" yWindow="60" windowWidth="15195" windowHeight="8445"/>
  </bookViews>
  <sheets>
    <sheet name="Forklaring" sheetId="2" r:id="rId1"/>
    <sheet name="Yngel_Smolt 2008-" sheetId="1" r:id="rId2"/>
  </sheets>
  <calcPr calcId="162913"/>
</workbook>
</file>

<file path=xl/calcChain.xml><?xml version="1.0" encoding="utf-8"?>
<calcChain xmlns="http://schemas.openxmlformats.org/spreadsheetml/2006/main">
  <c r="I108" i="1" l="1"/>
  <c r="J108" i="1"/>
  <c r="J109" i="1" s="1"/>
  <c r="K108" i="1"/>
  <c r="L108" i="1"/>
  <c r="L109" i="1" s="1"/>
  <c r="M108" i="1"/>
  <c r="I109" i="1"/>
  <c r="K109" i="1"/>
  <c r="M109" i="1"/>
  <c r="I104" i="1"/>
  <c r="J104" i="1"/>
  <c r="K104" i="1"/>
  <c r="L104" i="1"/>
  <c r="M104" i="1"/>
  <c r="I105" i="1"/>
  <c r="J105" i="1"/>
  <c r="K105" i="1"/>
  <c r="L105" i="1"/>
  <c r="M105" i="1"/>
  <c r="I106" i="1"/>
  <c r="J106" i="1"/>
  <c r="K106" i="1"/>
  <c r="L106" i="1"/>
  <c r="M106" i="1"/>
  <c r="J103" i="1"/>
  <c r="K103" i="1"/>
  <c r="L103" i="1"/>
  <c r="M103" i="1"/>
  <c r="H99" i="1"/>
  <c r="I99" i="1"/>
  <c r="J99" i="1"/>
  <c r="K99" i="1"/>
  <c r="K100" i="1" s="1"/>
  <c r="L99" i="1"/>
  <c r="L100" i="1" s="1"/>
  <c r="M99" i="1"/>
  <c r="M100" i="1" s="1"/>
  <c r="M75" i="1"/>
  <c r="M64" i="1"/>
  <c r="M87" i="1" s="1"/>
  <c r="M54" i="1"/>
  <c r="M58" i="1" s="1"/>
  <c r="M117" i="1"/>
  <c r="M118" i="1"/>
  <c r="M119" i="1"/>
  <c r="M120" i="1"/>
  <c r="M121" i="1"/>
  <c r="M122" i="1"/>
  <c r="M123" i="1"/>
  <c r="M124" i="1"/>
  <c r="M125" i="1"/>
  <c r="M40" i="1"/>
  <c r="M34" i="1"/>
  <c r="M22" i="1"/>
  <c r="C22" i="1"/>
  <c r="D22" i="1"/>
  <c r="E22" i="1"/>
  <c r="F22" i="1"/>
  <c r="G22" i="1"/>
  <c r="H22" i="1"/>
  <c r="I22" i="1"/>
  <c r="J22" i="1"/>
  <c r="C34" i="1"/>
  <c r="D34" i="1"/>
  <c r="E34" i="1"/>
  <c r="F34" i="1"/>
  <c r="F36" i="1" s="1"/>
  <c r="F42" i="1" s="1"/>
  <c r="G34" i="1"/>
  <c r="H34" i="1"/>
  <c r="I34" i="1"/>
  <c r="J34" i="1"/>
  <c r="J36" i="1" s="1"/>
  <c r="J42" i="1" s="1"/>
  <c r="C36" i="1"/>
  <c r="C42" i="1" s="1"/>
  <c r="D36" i="1"/>
  <c r="D42" i="1" s="1"/>
  <c r="E36" i="1"/>
  <c r="E42" i="1" s="1"/>
  <c r="C40" i="1"/>
  <c r="D40" i="1"/>
  <c r="E40" i="1"/>
  <c r="F40" i="1"/>
  <c r="G40" i="1"/>
  <c r="H40" i="1"/>
  <c r="I40" i="1"/>
  <c r="J40" i="1"/>
  <c r="M66" i="1" l="1"/>
  <c r="M69" i="1" s="1"/>
  <c r="M126" i="1"/>
  <c r="M86" i="1"/>
  <c r="M77" i="1"/>
  <c r="G36" i="1"/>
  <c r="G42" i="1" s="1"/>
  <c r="I36" i="1"/>
  <c r="I42" i="1" s="1"/>
  <c r="M36" i="1"/>
  <c r="H36" i="1"/>
  <c r="H42" i="1" s="1"/>
  <c r="K117" i="1"/>
  <c r="L117" i="1"/>
  <c r="K118" i="1"/>
  <c r="L118" i="1"/>
  <c r="K119" i="1"/>
  <c r="L119" i="1"/>
  <c r="K120" i="1"/>
  <c r="L120" i="1"/>
  <c r="K121" i="1"/>
  <c r="L121" i="1"/>
  <c r="K122" i="1"/>
  <c r="L122" i="1"/>
  <c r="K123" i="1"/>
  <c r="L123" i="1"/>
  <c r="K124" i="1"/>
  <c r="L124" i="1"/>
  <c r="K125" i="1"/>
  <c r="L125" i="1"/>
  <c r="K83" i="1"/>
  <c r="L83" i="1"/>
  <c r="K84" i="1"/>
  <c r="L84" i="1"/>
  <c r="K85" i="1"/>
  <c r="L85" i="1"/>
  <c r="K86" i="1"/>
  <c r="L86" i="1"/>
  <c r="K87" i="1"/>
  <c r="L87" i="1"/>
  <c r="K88" i="1"/>
  <c r="L88" i="1"/>
  <c r="K89" i="1"/>
  <c r="L89" i="1"/>
  <c r="K90" i="1"/>
  <c r="L90" i="1"/>
  <c r="K91" i="1"/>
  <c r="L91" i="1"/>
  <c r="M91" i="1" l="1"/>
  <c r="M90" i="1"/>
  <c r="M42" i="1"/>
  <c r="M83" i="1"/>
  <c r="M84" i="1"/>
  <c r="M88" i="1"/>
  <c r="M85" i="1"/>
  <c r="M89" i="1"/>
  <c r="K126" i="1"/>
  <c r="L126" i="1"/>
  <c r="J75" i="1"/>
  <c r="J64" i="1"/>
  <c r="J87" i="1" s="1"/>
  <c r="J58" i="1"/>
  <c r="J125" i="1"/>
  <c r="J124" i="1"/>
  <c r="J123" i="1"/>
  <c r="J122" i="1"/>
  <c r="J121" i="1"/>
  <c r="J120" i="1"/>
  <c r="J119" i="1"/>
  <c r="J118" i="1"/>
  <c r="J117" i="1"/>
  <c r="J100" i="1"/>
  <c r="J66" i="1" l="1"/>
  <c r="J69" i="1" s="1"/>
  <c r="J77" i="1" s="1"/>
  <c r="J126" i="1"/>
  <c r="J85" i="1"/>
  <c r="J88" i="1"/>
  <c r="J84" i="1"/>
  <c r="J86" i="1"/>
  <c r="E99" i="1"/>
  <c r="F99" i="1"/>
  <c r="G99" i="1"/>
  <c r="I100" i="1"/>
  <c r="I125" i="1"/>
  <c r="I124" i="1"/>
  <c r="I123" i="1"/>
  <c r="I122" i="1"/>
  <c r="I121" i="1"/>
  <c r="I120" i="1"/>
  <c r="I119" i="1"/>
  <c r="I118" i="1"/>
  <c r="I117" i="1"/>
  <c r="I103" i="1"/>
  <c r="I75" i="1"/>
  <c r="I64" i="1"/>
  <c r="I86" i="1" s="1"/>
  <c r="I54" i="1"/>
  <c r="I58" i="1" s="1"/>
  <c r="J83" i="1" l="1"/>
  <c r="J91" i="1"/>
  <c r="J90" i="1"/>
  <c r="J89" i="1"/>
  <c r="I126" i="1"/>
  <c r="I88" i="1"/>
  <c r="I66" i="1"/>
  <c r="I69" i="1" s="1"/>
  <c r="I77" i="1" s="1"/>
  <c r="I85" i="1"/>
  <c r="I84" i="1"/>
  <c r="I87" i="1"/>
  <c r="H64" i="1"/>
  <c r="H54" i="1"/>
  <c r="H58" i="1" s="1"/>
  <c r="F100" i="1"/>
  <c r="G100" i="1"/>
  <c r="H100" i="1"/>
  <c r="H125" i="1"/>
  <c r="H124" i="1"/>
  <c r="H123" i="1"/>
  <c r="H122" i="1"/>
  <c r="H121" i="1"/>
  <c r="H120" i="1"/>
  <c r="H119" i="1"/>
  <c r="H118" i="1"/>
  <c r="H117" i="1"/>
  <c r="H108" i="1"/>
  <c r="H109" i="1" s="1"/>
  <c r="H106" i="1"/>
  <c r="H105" i="1"/>
  <c r="H104" i="1"/>
  <c r="H103" i="1"/>
  <c r="H75" i="1"/>
  <c r="G117" i="1"/>
  <c r="G118" i="1"/>
  <c r="G119" i="1"/>
  <c r="G120" i="1"/>
  <c r="G121" i="1"/>
  <c r="G122" i="1"/>
  <c r="G123" i="1"/>
  <c r="G124" i="1"/>
  <c r="G125" i="1"/>
  <c r="G103" i="1"/>
  <c r="G104" i="1"/>
  <c r="G105" i="1"/>
  <c r="G106" i="1"/>
  <c r="G108" i="1"/>
  <c r="G109" i="1" s="1"/>
  <c r="G75" i="1"/>
  <c r="G64" i="1"/>
  <c r="G87" i="1" s="1"/>
  <c r="F54" i="1"/>
  <c r="F58" i="1" s="1"/>
  <c r="G54" i="1"/>
  <c r="G58" i="1" s="1"/>
  <c r="F117" i="1"/>
  <c r="F118" i="1"/>
  <c r="F119" i="1"/>
  <c r="F120" i="1"/>
  <c r="F121" i="1"/>
  <c r="F122" i="1"/>
  <c r="F123" i="1"/>
  <c r="F124" i="1"/>
  <c r="F125" i="1"/>
  <c r="E103" i="1"/>
  <c r="F103" i="1"/>
  <c r="E104" i="1"/>
  <c r="F104" i="1"/>
  <c r="E105" i="1"/>
  <c r="F105" i="1"/>
  <c r="E106" i="1"/>
  <c r="F106" i="1"/>
  <c r="E108" i="1"/>
  <c r="E109" i="1" s="1"/>
  <c r="F108" i="1"/>
  <c r="F109" i="1" s="1"/>
  <c r="E100" i="1"/>
  <c r="E64" i="1"/>
  <c r="F64" i="1"/>
  <c r="F87" i="1" s="1"/>
  <c r="E75" i="1"/>
  <c r="F75" i="1"/>
  <c r="G126" i="1" l="1"/>
  <c r="F66" i="1"/>
  <c r="F69" i="1" s="1"/>
  <c r="F77" i="1" s="1"/>
  <c r="F89" i="1" s="1"/>
  <c r="I83" i="1"/>
  <c r="I90" i="1"/>
  <c r="I91" i="1"/>
  <c r="I89" i="1"/>
  <c r="G86" i="1"/>
  <c r="H66" i="1"/>
  <c r="H69" i="1" s="1"/>
  <c r="H77" i="1" s="1"/>
  <c r="H87" i="1"/>
  <c r="H126" i="1"/>
  <c r="H86" i="1"/>
  <c r="H88" i="1"/>
  <c r="H84" i="1"/>
  <c r="F86" i="1"/>
  <c r="G66" i="1"/>
  <c r="G69" i="1" s="1"/>
  <c r="G77" i="1" s="1"/>
  <c r="F126" i="1"/>
  <c r="E125" i="1"/>
  <c r="E124" i="1"/>
  <c r="E123" i="1"/>
  <c r="E122" i="1"/>
  <c r="E121" i="1"/>
  <c r="E120" i="1"/>
  <c r="E119" i="1"/>
  <c r="E118" i="1"/>
  <c r="E117" i="1"/>
  <c r="D99" i="1"/>
  <c r="D100" i="1" s="1"/>
  <c r="C99" i="1"/>
  <c r="C100" i="1" s="1"/>
  <c r="E86" i="1"/>
  <c r="E54" i="1"/>
  <c r="D75" i="1"/>
  <c r="D64" i="1"/>
  <c r="D54" i="1"/>
  <c r="D58" i="1" s="1"/>
  <c r="C75" i="1"/>
  <c r="C64" i="1"/>
  <c r="C54" i="1"/>
  <c r="C58" i="1" s="1"/>
  <c r="H83" i="1" l="1"/>
  <c r="H85" i="1"/>
  <c r="F84" i="1"/>
  <c r="G91" i="1"/>
  <c r="G90" i="1"/>
  <c r="F83" i="1"/>
  <c r="G89" i="1"/>
  <c r="G83" i="1"/>
  <c r="G84" i="1"/>
  <c r="G88" i="1"/>
  <c r="G85" i="1"/>
  <c r="F85" i="1"/>
  <c r="F88" i="1"/>
  <c r="H91" i="1"/>
  <c r="H90" i="1"/>
  <c r="H89" i="1"/>
  <c r="E58" i="1"/>
  <c r="E66" i="1" s="1"/>
  <c r="E69" i="1" s="1"/>
  <c r="E77" i="1" s="1"/>
  <c r="F90" i="1"/>
  <c r="F91" i="1"/>
  <c r="E87" i="1"/>
  <c r="E126" i="1"/>
  <c r="D66" i="1"/>
  <c r="D69" i="1" s="1"/>
  <c r="D77" i="1" s="1"/>
  <c r="C66" i="1"/>
  <c r="C69" i="1" s="1"/>
  <c r="C77" i="1" s="1"/>
  <c r="E90" i="1" l="1"/>
  <c r="E91" i="1"/>
  <c r="E89" i="1"/>
  <c r="E88" i="1"/>
  <c r="E84" i="1"/>
  <c r="E85" i="1"/>
  <c r="E83" i="1"/>
  <c r="D106" i="1"/>
  <c r="C106" i="1"/>
  <c r="C125" i="1"/>
  <c r="C124" i="1"/>
  <c r="C123" i="1"/>
  <c r="C122" i="1"/>
  <c r="C121" i="1"/>
  <c r="C120" i="1"/>
  <c r="C119" i="1"/>
  <c r="C118" i="1"/>
  <c r="C117" i="1"/>
  <c r="C108" i="1"/>
  <c r="C109" i="1" s="1"/>
  <c r="C105" i="1"/>
  <c r="C104" i="1"/>
  <c r="C103" i="1"/>
  <c r="C86" i="1"/>
  <c r="D103" i="1"/>
  <c r="D108" i="1"/>
  <c r="D109" i="1" s="1"/>
  <c r="D105" i="1"/>
  <c r="D104" i="1"/>
  <c r="D117" i="1"/>
  <c r="D118" i="1"/>
  <c r="D119" i="1"/>
  <c r="D120" i="1"/>
  <c r="D121" i="1"/>
  <c r="D122" i="1"/>
  <c r="D123" i="1"/>
  <c r="D124" i="1"/>
  <c r="D125" i="1"/>
  <c r="C83" i="1"/>
  <c r="C88" i="1"/>
  <c r="C87" i="1"/>
  <c r="C84" i="1"/>
  <c r="D88" i="1"/>
  <c r="D84" i="1"/>
  <c r="D87" i="1"/>
  <c r="C85" i="1" l="1"/>
  <c r="C126" i="1"/>
  <c r="D126" i="1"/>
  <c r="D85" i="1"/>
  <c r="C90" i="1"/>
  <c r="D83" i="1"/>
  <c r="D86" i="1"/>
  <c r="C91" i="1" l="1"/>
  <c r="C89" i="1"/>
  <c r="D90" i="1" l="1"/>
  <c r="D91" i="1"/>
  <c r="D89" i="1"/>
</calcChain>
</file>

<file path=xl/sharedStrings.xml><?xml version="1.0" encoding="utf-8"?>
<sst xmlns="http://schemas.openxmlformats.org/spreadsheetml/2006/main" count="195" uniqueCount="115">
  <si>
    <t>Antall selskaper i undersøkelsen</t>
  </si>
  <si>
    <t>stk</t>
  </si>
  <si>
    <t>kr</t>
  </si>
  <si>
    <t>Salg av smolt</t>
  </si>
  <si>
    <t>%</t>
  </si>
  <si>
    <t>Antall årsverk</t>
  </si>
  <si>
    <t>Produksjonsverdi</t>
  </si>
  <si>
    <t>Totalrentabilitet</t>
  </si>
  <si>
    <t>Driftsmargin</t>
  </si>
  <si>
    <t>Likviditetsgrad 1</t>
  </si>
  <si>
    <t>Likviditetsgrad 2</t>
  </si>
  <si>
    <t>Rentedekningsgrad</t>
  </si>
  <si>
    <t>Egenkapitalandel</t>
  </si>
  <si>
    <t>Andel av kortsiktig gjeld</t>
  </si>
  <si>
    <t>Andel av langsiktig gjeld</t>
  </si>
  <si>
    <t>Kilde: Fiskeridirektoratet</t>
  </si>
  <si>
    <t>Overskuddsgrad</t>
  </si>
  <si>
    <t>Antall tillatelser i undersøkelsen</t>
  </si>
  <si>
    <t>undersøkelsen.</t>
  </si>
  <si>
    <t xml:space="preserve">I lønnsomhetsundersøkelsen fokuseres det på størrelsesnøytral resultatbegrep som driftsmargin, </t>
  </si>
  <si>
    <t>i perioden.</t>
  </si>
  <si>
    <t>Sum varige driftsmidler</t>
  </si>
  <si>
    <t>Salg av yngel</t>
  </si>
  <si>
    <t>Salg av rogn</t>
  </si>
  <si>
    <t>Omleggingen av undersøkelsen fra samfunnsøkonomisk til bedriftsøkonomisk prinsipp medfører</t>
  </si>
  <si>
    <t xml:space="preserve">viser at driftsmargin i gjennomsnitt er 17 prosent høyere når et bedriftsøkonomisk prinsipp legges til grunn </t>
  </si>
  <si>
    <t>sammenlignet med et samfunnsøkonomisk prinsipp.</t>
  </si>
  <si>
    <t xml:space="preserve">En sammenligning av lønnsomhetsresultat for 2008 etter samfunnsøkonomisk og bedriftsøkonomisk prinsipp </t>
  </si>
  <si>
    <t>Salg av fisk (smolt og yngel)</t>
  </si>
  <si>
    <t>Lønnsomhetsundersøkelse for settefiskproduksjon</t>
  </si>
  <si>
    <t>Forklaring</t>
  </si>
  <si>
    <t xml:space="preserve">I denne filen har Fiskeridirektoratet valgt å presentere tall for 2008 etter samme prinsipp som for </t>
  </si>
  <si>
    <t>2009-tallene (bedriftsøkonomisk). Presenterte tall for 2008 i denne filen vil derfor ikke være identisk med</t>
  </si>
  <si>
    <t>tidligere presenterte tall 2008.</t>
  </si>
  <si>
    <t>Historiske tabeller</t>
  </si>
  <si>
    <t>Utvalget</t>
  </si>
  <si>
    <t>Resultatregnskap</t>
  </si>
  <si>
    <t>Sum driftsinntekter</t>
  </si>
  <si>
    <t>Sum driftskostnader</t>
  </si>
  <si>
    <t>Driftsresultat</t>
  </si>
  <si>
    <t>Netto finansposter</t>
  </si>
  <si>
    <t>Balanseregnskap</t>
  </si>
  <si>
    <t>Sum anleggsmidler</t>
  </si>
  <si>
    <t>Sum omløpsmidler</t>
  </si>
  <si>
    <t>Sum eiendeler</t>
  </si>
  <si>
    <t>Sum gjeld</t>
  </si>
  <si>
    <t>Sum gjeld og egenkapital</t>
  </si>
  <si>
    <t>Andel yngel av totalt salg</t>
  </si>
  <si>
    <t>Salg og andre lønnsomhetsmål</t>
  </si>
  <si>
    <t>Beregnede nøkkeltall</t>
  </si>
  <si>
    <t>Salgspris pr. stk solgt smolt</t>
  </si>
  <si>
    <t>Salg av fisk pr. årsverk</t>
  </si>
  <si>
    <t>Salgspris pr. stk solgt yngel</t>
  </si>
  <si>
    <t>Salgspris pr. stk solgt yngel og smolt</t>
  </si>
  <si>
    <t>Produksjonsverdi pr. årsverk</t>
  </si>
  <si>
    <t>Beregnede kostnader pr. stk solgt fisk (yngel og smolt)</t>
  </si>
  <si>
    <t>Oppdatert: 7. november 2019</t>
  </si>
  <si>
    <t>Endring fra og med 2009</t>
  </si>
  <si>
    <t>Fiskeridirektoratet gikk fra og med 2009 undersøkelse over fra å beregne beholdningsverdi på levende</t>
  </si>
  <si>
    <t xml:space="preserve">yngel, verdi på utstyr og avskrivninger til å benytte de verdier som er oppgitt i regnskapene. I tillegg er </t>
  </si>
  <si>
    <t xml:space="preserve">verdi på tillatelser/konsesjoner og goodwill inkludert. </t>
  </si>
  <si>
    <t>Dette betyr at vi skiftet fokus fra samfunnsøkonomisk til bedriftsøkonomisk perspektiv i lønnsomhets-</t>
  </si>
  <si>
    <t>endringer i balanseregnskapet og driftskostnadene. Omleggingen får også konsekvenser for beregning</t>
  </si>
  <si>
    <t>av nøkkeltall og produksjonskostnad pr. stk.</t>
  </si>
  <si>
    <t xml:space="preserve">Etter omleggingen fremkommer en ny størrelse i balansetabellene, immaterielle eiendeler, som blant </t>
  </si>
  <si>
    <t>annet viser verdi på tillatelser (konsesjoner) og goodwill.</t>
  </si>
  <si>
    <t>fortjeneste pr. stk, salgspris pr. stk og produksjonskostnad pr. stk.</t>
  </si>
  <si>
    <r>
      <t>Vær oppmerksom på at presenterte resultater</t>
    </r>
    <r>
      <rPr>
        <sz val="10"/>
        <color rgb="FF23AEB4"/>
        <rFont val="IBM Plex Serif Medium"/>
        <family val="1"/>
      </rPr>
      <t xml:space="preserve"> ikke er justert for eventuelle endringer i kroneverdi</t>
    </r>
  </si>
  <si>
    <t>Gjennomsnittsresultater for hele landet</t>
  </si>
  <si>
    <r>
      <t>2018</t>
    </r>
    <r>
      <rPr>
        <vertAlign val="superscript"/>
        <sz val="10"/>
        <color theme="0"/>
        <rFont val="IBM Plex Serif Medium"/>
        <family val="1"/>
      </rPr>
      <t>2)</t>
    </r>
  </si>
  <si>
    <t>Salgsinntekt av smolt</t>
  </si>
  <si>
    <t>Salgsinntekt av yngel</t>
  </si>
  <si>
    <t>Salgsinntekt av rogn</t>
  </si>
  <si>
    <t>Forsikringsutbetalinger</t>
  </si>
  <si>
    <t>Annen driftsinntekt</t>
  </si>
  <si>
    <t>Rogn/yngelkostnad</t>
  </si>
  <si>
    <t>Fôrkostnad</t>
  </si>
  <si>
    <t>Forsikringskostnad</t>
  </si>
  <si>
    <t>Vaksinasjonskostnad</t>
  </si>
  <si>
    <t>Beholdningsendring (+/-)</t>
  </si>
  <si>
    <t>Lønnskostnad</t>
  </si>
  <si>
    <t>Avskrivninger på immaterielle eiendeler</t>
  </si>
  <si>
    <t>Avskrivninger på driftsmidler</t>
  </si>
  <si>
    <t>Elektrisitetskostnad</t>
  </si>
  <si>
    <t>Annen driftskostnad</t>
  </si>
  <si>
    <t>Finansinntekter</t>
  </si>
  <si>
    <t>Finanskostnader</t>
  </si>
  <si>
    <t>Ord. resultat før skattekostnad</t>
  </si>
  <si>
    <t>Gjennomsnittstall pr. selskap med yngelsalg</t>
  </si>
  <si>
    <t>Anleggsmidler:</t>
  </si>
  <si>
    <t>Sum immaterielle eiendeler</t>
  </si>
  <si>
    <t>Bygninger og annen fast eiendom</t>
  </si>
  <si>
    <t>Produksjonsutstyr</t>
  </si>
  <si>
    <t>Driftsløsøre</t>
  </si>
  <si>
    <t>Sum finansielle anleggsmidler</t>
  </si>
  <si>
    <t>Omløpsmidler:</t>
  </si>
  <si>
    <t>Varer</t>
  </si>
  <si>
    <t>Fordringer og investeringer</t>
  </si>
  <si>
    <t>Bankinnskudd og kontanter</t>
  </si>
  <si>
    <t>Egenkapital:</t>
  </si>
  <si>
    <t>Sum egenkapital</t>
  </si>
  <si>
    <t>Gjeld:</t>
  </si>
  <si>
    <t>Avsetning for forpliktelse</t>
  </si>
  <si>
    <t>Annen langsiktig gjeld</t>
  </si>
  <si>
    <t>Kortsiktig gjeld</t>
  </si>
  <si>
    <t>Rogn og yngelkostnad pr. stk</t>
  </si>
  <si>
    <t>Fôrkostnad pr. stk</t>
  </si>
  <si>
    <t>Forsikringskostnad pr. stk</t>
  </si>
  <si>
    <t>Vaksinasjonskostnad pr. stk</t>
  </si>
  <si>
    <t>Lønnskostnad pr. stk</t>
  </si>
  <si>
    <t>Avskrivninger pr. stk</t>
  </si>
  <si>
    <t>Elektrisitetskostnad pr. stk</t>
  </si>
  <si>
    <t>Annen driftskostnad pr. stk</t>
  </si>
  <si>
    <t>Netto finanskostnad pr. stk</t>
  </si>
  <si>
    <t>Produksjonskostnader pr. stk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</si>
</sst>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0" x14ac:knownFonts="1">
    <font>
      <sz val="10"/>
      <name val="Arial"/>
    </font>
    <font>
      <sz val="22"/>
      <color theme="1"/>
      <name val="IBM Plex Serif Medium"/>
      <family val="1"/>
    </font>
    <font>
      <sz val="14"/>
      <name val="IBM Plex Serif Light"/>
      <family val="1"/>
    </font>
    <font>
      <sz val="14"/>
      <color rgb="FF23AEB4"/>
      <name val="IBM Plex Serif Medium"/>
      <family val="1"/>
    </font>
    <font>
      <sz val="10"/>
      <name val="IBM Plex Serif Light"/>
      <family val="1"/>
    </font>
    <font>
      <sz val="9"/>
      <name val="IBM Plex Serif Light"/>
      <family val="1"/>
    </font>
    <font>
      <sz val="11"/>
      <name val="IBM Plex Serif Light"/>
      <family val="1"/>
    </font>
    <font>
      <sz val="12"/>
      <color rgb="FF23AEB4"/>
      <name val="IBM Plex Serif Medium"/>
      <family val="1"/>
    </font>
    <font>
      <sz val="10"/>
      <color rgb="FF23AEB4"/>
      <name val="IBM Plex Serif Medium"/>
      <family val="1"/>
    </font>
    <font>
      <b/>
      <sz val="10"/>
      <name val="IBM Plex Serif Light"/>
      <family val="1"/>
    </font>
    <font>
      <sz val="10"/>
      <color rgb="FF84BD00"/>
      <name val="IBM Plex Serif Light"/>
      <family val="1"/>
    </font>
    <font>
      <sz val="10"/>
      <color indexed="8"/>
      <name val="IBM Plex Serif Light"/>
      <family val="1"/>
    </font>
    <font>
      <b/>
      <sz val="10"/>
      <color indexed="8"/>
      <name val="IBM Plex Serif Light"/>
      <family val="1"/>
    </font>
    <font>
      <sz val="8"/>
      <color indexed="8"/>
      <name val="IBM Plex Serif Light"/>
      <family val="1"/>
    </font>
    <font>
      <sz val="12"/>
      <color theme="1"/>
      <name val="IBM Plex Serif Medium"/>
      <family val="1"/>
    </font>
    <font>
      <sz val="10"/>
      <color theme="0"/>
      <name val="IBM Plex Serif Medium"/>
      <family val="1"/>
    </font>
    <font>
      <vertAlign val="superscript"/>
      <sz val="10"/>
      <color theme="0"/>
      <name val="IBM Plex Serif Medium"/>
      <family val="1"/>
    </font>
    <font>
      <sz val="10"/>
      <name val="IBM Plex Serif Medium"/>
      <family val="1"/>
    </font>
    <font>
      <sz val="10"/>
      <color indexed="8"/>
      <name val="IBM Plex Serif Medium"/>
      <family val="1"/>
    </font>
    <font>
      <sz val="10"/>
      <color theme="1"/>
      <name val="IBM Plex Serif Medium"/>
      <family val="1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Border="1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Border="1"/>
    <xf numFmtId="49" fontId="11" fillId="0" borderId="0" xfId="0" applyNumberFormat="1" applyFont="1" applyBorder="1"/>
    <xf numFmtId="3" fontId="4" fillId="0" borderId="0" xfId="0" applyNumberFormat="1" applyFont="1" applyBorder="1"/>
    <xf numFmtId="49" fontId="11" fillId="0" borderId="1" xfId="0" applyNumberFormat="1" applyFont="1" applyBorder="1"/>
    <xf numFmtId="0" fontId="11" fillId="0" borderId="1" xfId="0" applyFont="1" applyBorder="1"/>
    <xf numFmtId="3" fontId="4" fillId="0" borderId="1" xfId="0" applyNumberFormat="1" applyFont="1" applyBorder="1"/>
    <xf numFmtId="0" fontId="4" fillId="0" borderId="1" xfId="0" applyFont="1" applyBorder="1"/>
    <xf numFmtId="0" fontId="4" fillId="0" borderId="0" xfId="0" applyFont="1" applyFill="1" applyBorder="1"/>
    <xf numFmtId="0" fontId="12" fillId="0" borderId="0" xfId="0" applyFont="1" applyBorder="1"/>
    <xf numFmtId="3" fontId="4" fillId="0" borderId="3" xfId="0" applyNumberFormat="1" applyFont="1" applyBorder="1"/>
    <xf numFmtId="3" fontId="4" fillId="0" borderId="0" xfId="0" applyNumberFormat="1" applyFont="1"/>
    <xf numFmtId="3" fontId="9" fillId="0" borderId="2" xfId="0" applyNumberFormat="1" applyFont="1" applyBorder="1"/>
    <xf numFmtId="49" fontId="13" fillId="0" borderId="0" xfId="0" applyNumberFormat="1" applyFont="1" applyBorder="1"/>
    <xf numFmtId="3" fontId="9" fillId="0" borderId="0" xfId="0" applyNumberFormat="1" applyFont="1" applyBorder="1"/>
    <xf numFmtId="3" fontId="9" fillId="0" borderId="3" xfId="0" applyNumberFormat="1" applyFont="1" applyBorder="1"/>
    <xf numFmtId="49" fontId="12" fillId="0" borderId="0" xfId="0" applyNumberFormat="1" applyFont="1" applyBorder="1"/>
    <xf numFmtId="165" fontId="4" fillId="0" borderId="0" xfId="0" applyNumberFormat="1" applyFont="1"/>
    <xf numFmtId="165" fontId="4" fillId="0" borderId="0" xfId="0" applyNumberFormat="1" applyFont="1" applyBorder="1"/>
    <xf numFmtId="4" fontId="4" fillId="0" borderId="0" xfId="0" applyNumberFormat="1" applyFont="1" applyBorder="1"/>
    <xf numFmtId="165" fontId="4" fillId="0" borderId="1" xfId="0" applyNumberFormat="1" applyFont="1" applyBorder="1"/>
    <xf numFmtId="4" fontId="9" fillId="0" borderId="2" xfId="0" applyNumberFormat="1" applyFont="1" applyBorder="1"/>
    <xf numFmtId="0" fontId="4" fillId="0" borderId="0" xfId="0" applyFont="1" applyBorder="1"/>
    <xf numFmtId="49" fontId="14" fillId="0" borderId="0" xfId="0" applyNumberFormat="1" applyFont="1" applyBorder="1"/>
    <xf numFmtId="49" fontId="15" fillId="2" borderId="2" xfId="0" applyNumberFormat="1" applyFont="1" applyFill="1" applyBorder="1"/>
    <xf numFmtId="0" fontId="15" fillId="2" borderId="2" xfId="0" applyFont="1" applyFill="1" applyBorder="1"/>
    <xf numFmtId="1" fontId="15" fillId="2" borderId="2" xfId="0" applyNumberFormat="1" applyFont="1" applyFill="1" applyBorder="1"/>
    <xf numFmtId="1" fontId="15" fillId="2" borderId="2" xfId="0" applyNumberFormat="1" applyFont="1" applyFill="1" applyBorder="1" applyAlignment="1">
      <alignment horizontal="right"/>
    </xf>
    <xf numFmtId="49" fontId="11" fillId="0" borderId="3" xfId="0" applyNumberFormat="1" applyFont="1" applyBorder="1"/>
    <xf numFmtId="3" fontId="17" fillId="0" borderId="2" xfId="0" applyNumberFormat="1" applyFont="1" applyBorder="1"/>
    <xf numFmtId="3" fontId="4" fillId="0" borderId="2" xfId="0" applyNumberFormat="1" applyFont="1" applyBorder="1"/>
    <xf numFmtId="49" fontId="18" fillId="0" borderId="0" xfId="0" applyNumberFormat="1" applyFont="1" applyBorder="1"/>
    <xf numFmtId="0" fontId="18" fillId="0" borderId="0" xfId="0" applyFont="1" applyBorder="1"/>
    <xf numFmtId="49" fontId="18" fillId="0" borderId="1" xfId="0" applyNumberFormat="1" applyFont="1" applyBorder="1"/>
    <xf numFmtId="0" fontId="18" fillId="0" borderId="1" xfId="0" applyFont="1" applyBorder="1"/>
    <xf numFmtId="49" fontId="19" fillId="0" borderId="3" xfId="0" applyNumberFormat="1" applyFont="1" applyFill="1" applyBorder="1"/>
    <xf numFmtId="0" fontId="15" fillId="0" borderId="3" xfId="0" applyFont="1" applyFill="1" applyBorder="1"/>
    <xf numFmtId="1" fontId="15" fillId="0" borderId="3" xfId="0" applyNumberFormat="1" applyFont="1" applyFill="1" applyBorder="1"/>
    <xf numFmtId="1" fontId="4" fillId="0" borderId="0" xfId="0" applyNumberFormat="1" applyFont="1" applyFill="1" applyBorder="1"/>
    <xf numFmtId="3" fontId="17" fillId="0" borderId="0" xfId="0" applyNumberFormat="1" applyFont="1" applyBorder="1"/>
    <xf numFmtId="3" fontId="17" fillId="0" borderId="3" xfId="0" applyNumberFormat="1" applyFont="1" applyBorder="1"/>
    <xf numFmtId="164" fontId="4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3A0"/>
      <color rgb="FFDDF9FF"/>
      <color rgb="FF659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tabSelected="1" workbookViewId="0">
      <selection activeCell="A6" sqref="A6"/>
    </sheetView>
  </sheetViews>
  <sheetFormatPr baseColWidth="10" defaultRowHeight="15" x14ac:dyDescent="0.25"/>
  <cols>
    <col min="1" max="1" width="102" style="11" bestFit="1" customWidth="1"/>
    <col min="2" max="16384" width="11.42578125" style="11"/>
  </cols>
  <sheetData>
    <row r="1" spans="1:24" s="2" customFormat="1" ht="30" x14ac:dyDescent="0.5">
      <c r="A1" s="1" t="s">
        <v>29</v>
      </c>
      <c r="C1" s="3"/>
      <c r="D1" s="4"/>
      <c r="E1" s="4"/>
      <c r="F1" s="4"/>
      <c r="G1" s="4"/>
      <c r="H1" s="4"/>
      <c r="I1" s="4"/>
      <c r="J1" s="4"/>
      <c r="K1" s="3"/>
      <c r="L1" s="4"/>
      <c r="M1" s="3"/>
      <c r="N1" s="4"/>
      <c r="P1" s="4"/>
      <c r="R1" s="4"/>
      <c r="T1" s="4"/>
      <c r="V1" s="4"/>
      <c r="X1" s="4"/>
    </row>
    <row r="2" spans="1:24" s="6" customFormat="1" ht="18.75" x14ac:dyDescent="0.3">
      <c r="A2" s="5" t="s">
        <v>30</v>
      </c>
      <c r="C2" s="7"/>
      <c r="D2" s="8"/>
      <c r="E2" s="9"/>
      <c r="F2" s="8"/>
      <c r="G2" s="8"/>
      <c r="H2" s="8"/>
      <c r="I2" s="8"/>
      <c r="J2" s="8"/>
      <c r="K2" s="7"/>
      <c r="L2" s="8"/>
      <c r="M2" s="7"/>
      <c r="N2" s="8"/>
      <c r="P2" s="8"/>
      <c r="R2" s="8"/>
      <c r="T2" s="8"/>
      <c r="V2" s="8"/>
      <c r="X2" s="8"/>
    </row>
    <row r="3" spans="1:24" s="6" customFormat="1" ht="13.5" x14ac:dyDescent="0.25">
      <c r="C3" s="7"/>
      <c r="D3" s="8"/>
      <c r="E3" s="9"/>
      <c r="F3" s="8"/>
      <c r="G3" s="8"/>
      <c r="H3" s="8"/>
      <c r="I3" s="8"/>
      <c r="J3" s="8"/>
      <c r="K3" s="7"/>
      <c r="L3" s="8"/>
      <c r="M3" s="7"/>
      <c r="N3" s="8"/>
      <c r="P3" s="8"/>
      <c r="R3" s="8"/>
      <c r="T3" s="8"/>
      <c r="V3" s="8"/>
      <c r="X3" s="8"/>
    </row>
    <row r="4" spans="1:24" s="6" customFormat="1" ht="13.5" x14ac:dyDescent="0.25">
      <c r="A4" s="6" t="s">
        <v>15</v>
      </c>
    </row>
    <row r="5" spans="1:24" s="6" customFormat="1" ht="13.5" x14ac:dyDescent="0.25">
      <c r="A5" s="6" t="s">
        <v>56</v>
      </c>
    </row>
    <row r="6" spans="1:24" x14ac:dyDescent="0.25">
      <c r="A6" s="10"/>
    </row>
    <row r="8" spans="1:24" ht="15.75" x14ac:dyDescent="0.25">
      <c r="A8" s="12" t="s">
        <v>57</v>
      </c>
    </row>
    <row r="9" spans="1:24" s="6" customFormat="1" ht="13.5" x14ac:dyDescent="0.25">
      <c r="A9" s="6" t="s">
        <v>58</v>
      </c>
    </row>
    <row r="10" spans="1:24" s="6" customFormat="1" ht="13.5" x14ac:dyDescent="0.25">
      <c r="A10" s="6" t="s">
        <v>59</v>
      </c>
    </row>
    <row r="11" spans="1:24" s="6" customFormat="1" ht="13.5" x14ac:dyDescent="0.25">
      <c r="A11" s="6" t="s">
        <v>60</v>
      </c>
    </row>
    <row r="12" spans="1:24" s="6" customFormat="1" ht="13.5" x14ac:dyDescent="0.25"/>
    <row r="13" spans="1:24" s="6" customFormat="1" ht="13.5" x14ac:dyDescent="0.25">
      <c r="A13" s="6" t="s">
        <v>61</v>
      </c>
    </row>
    <row r="14" spans="1:24" s="6" customFormat="1" ht="13.5" x14ac:dyDescent="0.25">
      <c r="A14" s="6" t="s">
        <v>18</v>
      </c>
    </row>
    <row r="15" spans="1:24" s="6" customFormat="1" ht="13.5" x14ac:dyDescent="0.25"/>
    <row r="16" spans="1:24" s="6" customFormat="1" ht="13.5" x14ac:dyDescent="0.25">
      <c r="A16" s="6" t="s">
        <v>24</v>
      </c>
    </row>
    <row r="17" spans="1:1" s="6" customFormat="1" ht="13.5" x14ac:dyDescent="0.25">
      <c r="A17" s="6" t="s">
        <v>62</v>
      </c>
    </row>
    <row r="18" spans="1:1" s="6" customFormat="1" ht="13.5" x14ac:dyDescent="0.25">
      <c r="A18" s="6" t="s">
        <v>63</v>
      </c>
    </row>
    <row r="19" spans="1:1" s="6" customFormat="1" ht="13.5" x14ac:dyDescent="0.25"/>
    <row r="20" spans="1:1" s="6" customFormat="1" ht="13.5" x14ac:dyDescent="0.25">
      <c r="A20" s="6" t="s">
        <v>64</v>
      </c>
    </row>
    <row r="21" spans="1:1" s="6" customFormat="1" ht="13.5" x14ac:dyDescent="0.25">
      <c r="A21" s="6" t="s">
        <v>65</v>
      </c>
    </row>
    <row r="22" spans="1:1" s="6" customFormat="1" ht="13.5" x14ac:dyDescent="0.25"/>
    <row r="23" spans="1:1" x14ac:dyDescent="0.25">
      <c r="A23" s="6" t="s">
        <v>19</v>
      </c>
    </row>
    <row r="24" spans="1:1" x14ac:dyDescent="0.25">
      <c r="A24" s="6" t="s">
        <v>66</v>
      </c>
    </row>
    <row r="25" spans="1:1" x14ac:dyDescent="0.25">
      <c r="A25" s="6"/>
    </row>
    <row r="26" spans="1:1" x14ac:dyDescent="0.25">
      <c r="A26" s="6" t="s">
        <v>27</v>
      </c>
    </row>
    <row r="27" spans="1:1" x14ac:dyDescent="0.25">
      <c r="A27" s="6" t="s">
        <v>25</v>
      </c>
    </row>
    <row r="28" spans="1:1" x14ac:dyDescent="0.25">
      <c r="A28" s="6" t="s">
        <v>26</v>
      </c>
    </row>
    <row r="29" spans="1:1" x14ac:dyDescent="0.25">
      <c r="A29" s="6"/>
    </row>
    <row r="30" spans="1:1" x14ac:dyDescent="0.25">
      <c r="A30" s="6" t="s">
        <v>31</v>
      </c>
    </row>
    <row r="31" spans="1:1" x14ac:dyDescent="0.25">
      <c r="A31" s="6" t="s">
        <v>32</v>
      </c>
    </row>
    <row r="32" spans="1:1" x14ac:dyDescent="0.25">
      <c r="A32" s="6" t="s">
        <v>33</v>
      </c>
    </row>
    <row r="33" spans="1:1" x14ac:dyDescent="0.25">
      <c r="A33" s="6"/>
    </row>
    <row r="34" spans="1:1" x14ac:dyDescent="0.25">
      <c r="A34" s="6"/>
    </row>
    <row r="35" spans="1:1" s="6" customFormat="1" ht="15.75" x14ac:dyDescent="0.25">
      <c r="A35" s="12" t="s">
        <v>34</v>
      </c>
    </row>
    <row r="36" spans="1:1" s="6" customFormat="1" ht="13.5" x14ac:dyDescent="0.25">
      <c r="A36" s="6" t="s">
        <v>67</v>
      </c>
    </row>
    <row r="37" spans="1:1" s="6" customFormat="1" ht="13.5" x14ac:dyDescent="0.25">
      <c r="A37" s="6" t="s">
        <v>20</v>
      </c>
    </row>
    <row r="38" spans="1:1" s="6" customFormat="1" ht="13.5" x14ac:dyDescent="0.25">
      <c r="A38" s="13"/>
    </row>
    <row r="39" spans="1:1" x14ac:dyDescent="0.25">
      <c r="A39" s="6"/>
    </row>
  </sheetData>
  <phoneticPr fontId="0" type="noConversion"/>
  <pageMargins left="0.78740157499999996" right="0.78740157499999996" top="0.984251969" bottom="0.984251969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7"/>
  <sheetViews>
    <sheetView workbookViewId="0">
      <selection activeCell="A6" sqref="A6"/>
    </sheetView>
  </sheetViews>
  <sheetFormatPr baseColWidth="10" defaultColWidth="11.5703125" defaultRowHeight="13.5" x14ac:dyDescent="0.25"/>
  <cols>
    <col min="1" max="1" width="43.42578125" style="6" customWidth="1"/>
    <col min="2" max="2" width="3.28515625" style="6" bestFit="1" customWidth="1"/>
    <col min="3" max="12" width="12.7109375" style="6" bestFit="1" customWidth="1"/>
    <col min="13" max="13" width="12.140625" style="6" bestFit="1" customWidth="1"/>
    <col min="14" max="16384" width="11.5703125" style="6"/>
  </cols>
  <sheetData>
    <row r="1" spans="1:13" ht="30" x14ac:dyDescent="0.5">
      <c r="A1" s="1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3" ht="18.75" x14ac:dyDescent="0.3">
      <c r="A2" s="5" t="s">
        <v>68</v>
      </c>
    </row>
    <row r="3" spans="1:13" x14ac:dyDescent="0.25">
      <c r="A3" s="14"/>
    </row>
    <row r="4" spans="1:13" x14ac:dyDescent="0.25">
      <c r="A4" s="6" t="s">
        <v>15</v>
      </c>
    </row>
    <row r="5" spans="1:13" x14ac:dyDescent="0.25">
      <c r="A5" s="6" t="s">
        <v>56</v>
      </c>
    </row>
    <row r="8" spans="1:13" ht="15.75" x14ac:dyDescent="0.25">
      <c r="A8" s="37" t="s">
        <v>35</v>
      </c>
      <c r="B8" s="15"/>
      <c r="C8" s="15"/>
      <c r="D8" s="15"/>
    </row>
    <row r="9" spans="1:13" s="7" customFormat="1" ht="15" x14ac:dyDescent="0.25">
      <c r="A9" s="38"/>
      <c r="B9" s="39"/>
      <c r="C9" s="39">
        <v>2008</v>
      </c>
      <c r="D9" s="39">
        <v>2009</v>
      </c>
      <c r="E9" s="40">
        <v>2010</v>
      </c>
      <c r="F9" s="40">
        <v>2011</v>
      </c>
      <c r="G9" s="40">
        <v>2012</v>
      </c>
      <c r="H9" s="40">
        <v>2013</v>
      </c>
      <c r="I9" s="40">
        <v>2014</v>
      </c>
      <c r="J9" s="40">
        <v>2015</v>
      </c>
      <c r="K9" s="40">
        <v>2016</v>
      </c>
      <c r="L9" s="40">
        <v>2017</v>
      </c>
      <c r="M9" s="41" t="s">
        <v>69</v>
      </c>
    </row>
    <row r="10" spans="1:13" x14ac:dyDescent="0.25">
      <c r="A10" s="16" t="s">
        <v>0</v>
      </c>
      <c r="B10" s="15" t="s">
        <v>1</v>
      </c>
      <c r="C10" s="17">
        <v>39</v>
      </c>
      <c r="D10" s="17">
        <v>37</v>
      </c>
      <c r="E10" s="6">
        <v>35</v>
      </c>
      <c r="F10" s="6">
        <v>39</v>
      </c>
      <c r="G10" s="6">
        <v>30</v>
      </c>
      <c r="H10" s="6">
        <v>28</v>
      </c>
      <c r="I10" s="6">
        <v>30</v>
      </c>
      <c r="J10" s="6">
        <v>23</v>
      </c>
      <c r="K10" s="6">
        <v>22</v>
      </c>
      <c r="L10" s="6">
        <v>17</v>
      </c>
      <c r="M10" s="6">
        <v>17</v>
      </c>
    </row>
    <row r="11" spans="1:13" x14ac:dyDescent="0.25">
      <c r="A11" s="18" t="s">
        <v>17</v>
      </c>
      <c r="B11" s="19" t="s">
        <v>1</v>
      </c>
      <c r="C11" s="20">
        <v>99</v>
      </c>
      <c r="D11" s="20">
        <v>88</v>
      </c>
      <c r="E11" s="21">
        <v>58</v>
      </c>
      <c r="F11" s="21">
        <v>93</v>
      </c>
      <c r="G11" s="21">
        <v>77</v>
      </c>
      <c r="H11" s="21">
        <v>78</v>
      </c>
      <c r="I11" s="21">
        <v>62</v>
      </c>
      <c r="J11" s="21">
        <v>77</v>
      </c>
      <c r="K11" s="21">
        <v>75</v>
      </c>
      <c r="L11" s="21">
        <v>66</v>
      </c>
      <c r="M11" s="21">
        <v>67</v>
      </c>
    </row>
    <row r="12" spans="1:13" x14ac:dyDescent="0.25">
      <c r="A12" s="16"/>
      <c r="B12" s="15"/>
      <c r="C12" s="22"/>
      <c r="D12" s="22"/>
    </row>
    <row r="13" spans="1:13" x14ac:dyDescent="0.25">
      <c r="A13" s="16"/>
      <c r="B13" s="15"/>
      <c r="C13" s="22"/>
      <c r="D13" s="22"/>
    </row>
    <row r="14" spans="1:13" ht="15.75" x14ac:dyDescent="0.25">
      <c r="A14" s="37" t="s">
        <v>36</v>
      </c>
      <c r="B14" s="23"/>
      <c r="C14" s="23"/>
      <c r="D14" s="23"/>
    </row>
    <row r="15" spans="1:13" x14ac:dyDescent="0.25">
      <c r="A15" s="16" t="s">
        <v>88</v>
      </c>
      <c r="B15" s="23"/>
      <c r="C15" s="23"/>
      <c r="D15" s="23"/>
    </row>
    <row r="16" spans="1:13" ht="15" x14ac:dyDescent="0.25">
      <c r="A16" s="38"/>
      <c r="B16" s="39"/>
      <c r="C16" s="39">
        <v>2008</v>
      </c>
      <c r="D16" s="39">
        <v>2009</v>
      </c>
      <c r="E16" s="40">
        <v>2010</v>
      </c>
      <c r="F16" s="40">
        <v>2011</v>
      </c>
      <c r="G16" s="40">
        <v>2012</v>
      </c>
      <c r="H16" s="40">
        <v>2013</v>
      </c>
      <c r="I16" s="40">
        <v>2014</v>
      </c>
      <c r="J16" s="40">
        <v>2015</v>
      </c>
      <c r="K16" s="40">
        <v>2016</v>
      </c>
      <c r="L16" s="40">
        <v>2017</v>
      </c>
      <c r="M16" s="41" t="s">
        <v>69</v>
      </c>
    </row>
    <row r="17" spans="1:13" x14ac:dyDescent="0.25">
      <c r="A17" s="42" t="s">
        <v>70</v>
      </c>
      <c r="B17" s="15" t="s">
        <v>2</v>
      </c>
      <c r="C17" s="24">
        <v>29539555.666666701</v>
      </c>
      <c r="D17" s="24">
        <v>30796793.216216199</v>
      </c>
      <c r="E17" s="25">
        <v>22669175.942857102</v>
      </c>
      <c r="F17" s="25">
        <v>41312283.102564096</v>
      </c>
      <c r="G17" s="25">
        <v>44679337.966666698</v>
      </c>
      <c r="H17" s="25">
        <v>50438619.428571403</v>
      </c>
      <c r="I17" s="25">
        <v>41106873.366666697</v>
      </c>
      <c r="J17" s="25">
        <v>66683861.391304404</v>
      </c>
      <c r="K17" s="25">
        <v>79067315.909090906</v>
      </c>
      <c r="L17" s="25">
        <v>88692965.058823496</v>
      </c>
      <c r="M17" s="25">
        <v>116273600.58823501</v>
      </c>
    </row>
    <row r="18" spans="1:13" x14ac:dyDescent="0.25">
      <c r="A18" s="16" t="s">
        <v>71</v>
      </c>
      <c r="B18" s="15" t="s">
        <v>2</v>
      </c>
      <c r="C18" s="17">
        <v>3426961.6153846201</v>
      </c>
      <c r="D18" s="17">
        <v>3731686</v>
      </c>
      <c r="E18" s="25">
        <v>3824807.8285714299</v>
      </c>
      <c r="F18" s="25">
        <v>3856876.82051282</v>
      </c>
      <c r="G18" s="25">
        <v>4125162.3</v>
      </c>
      <c r="H18" s="25">
        <v>5795724.42857143</v>
      </c>
      <c r="I18" s="25">
        <v>4162707.0333333299</v>
      </c>
      <c r="J18" s="25">
        <v>5167622.2173913</v>
      </c>
      <c r="K18" s="25">
        <v>6189908.1363636404</v>
      </c>
      <c r="L18" s="25">
        <v>6426789.1764705898</v>
      </c>
      <c r="M18" s="25">
        <v>7675356.0588235296</v>
      </c>
    </row>
    <row r="19" spans="1:13" x14ac:dyDescent="0.25">
      <c r="A19" s="16" t="s">
        <v>72</v>
      </c>
      <c r="B19" s="15" t="s">
        <v>2</v>
      </c>
      <c r="C19" s="17">
        <v>15576.9230769231</v>
      </c>
      <c r="D19" s="17">
        <v>1185783.7837837799</v>
      </c>
      <c r="E19" s="25">
        <v>69664.857142857101</v>
      </c>
      <c r="F19" s="25">
        <v>948487.17948717996</v>
      </c>
      <c r="G19" s="25">
        <v>3067900</v>
      </c>
      <c r="H19" s="25">
        <v>3266142.8571428601</v>
      </c>
      <c r="I19" s="25">
        <v>1185800</v>
      </c>
      <c r="J19" s="25">
        <v>4908695.6521739103</v>
      </c>
      <c r="K19" s="25">
        <v>440090.909090909</v>
      </c>
      <c r="L19" s="25">
        <v>2299764.70588235</v>
      </c>
      <c r="M19" s="25">
        <v>4042588.2352941199</v>
      </c>
    </row>
    <row r="20" spans="1:13" x14ac:dyDescent="0.25">
      <c r="A20" s="16" t="s">
        <v>73</v>
      </c>
      <c r="B20" s="15" t="s">
        <v>2</v>
      </c>
      <c r="C20" s="17">
        <v>105463.282051282</v>
      </c>
      <c r="D20" s="17">
        <v>50157.432432432397</v>
      </c>
      <c r="E20" s="25">
        <v>51547.571428571398</v>
      </c>
      <c r="F20" s="25">
        <v>72647.179487179499</v>
      </c>
      <c r="G20" s="25">
        <v>541640.73333333305</v>
      </c>
      <c r="H20" s="25">
        <v>343744.82142857101</v>
      </c>
      <c r="I20" s="25">
        <v>110074.433333333</v>
      </c>
      <c r="J20" s="25">
        <v>4376.1304347826099</v>
      </c>
      <c r="K20" s="25">
        <v>417810.409090909</v>
      </c>
      <c r="L20" s="25">
        <v>27054.8823529412</v>
      </c>
      <c r="M20" s="25">
        <v>952899.58823529398</v>
      </c>
    </row>
    <row r="21" spans="1:13" x14ac:dyDescent="0.25">
      <c r="A21" s="16" t="s">
        <v>74</v>
      </c>
      <c r="B21" s="15" t="s">
        <v>2</v>
      </c>
      <c r="C21" s="20">
        <v>457604.61538461503</v>
      </c>
      <c r="D21" s="20">
        <v>493399.16216216201</v>
      </c>
      <c r="E21" s="25">
        <v>244668.6</v>
      </c>
      <c r="F21" s="25">
        <v>283893.41025641002</v>
      </c>
      <c r="G21" s="25">
        <v>508787.13333333301</v>
      </c>
      <c r="H21" s="25">
        <v>262775.71428571403</v>
      </c>
      <c r="I21" s="25">
        <v>585050.16666666698</v>
      </c>
      <c r="J21" s="25">
        <v>1532760.43478261</v>
      </c>
      <c r="K21" s="25">
        <v>72506.772727272706</v>
      </c>
      <c r="L21" s="25">
        <v>661882.88235294097</v>
      </c>
      <c r="M21" s="25">
        <v>383976.17647058802</v>
      </c>
    </row>
    <row r="22" spans="1:13" x14ac:dyDescent="0.25">
      <c r="A22" s="16" t="s">
        <v>37</v>
      </c>
      <c r="B22" s="15" t="s">
        <v>2</v>
      </c>
      <c r="C22" s="43">
        <f>SUM(C17:C21)</f>
        <v>33545162.102564141</v>
      </c>
      <c r="D22" s="43">
        <f>SUM(D17:D21)</f>
        <v>36257819.594594575</v>
      </c>
      <c r="E22" s="43">
        <f t="shared" ref="E22:H22" si="0">SUM(E17:E21)</f>
        <v>26859864.799999963</v>
      </c>
      <c r="F22" s="43">
        <f t="shared" si="0"/>
        <v>46474187.692307681</v>
      </c>
      <c r="G22" s="43">
        <f t="shared" si="0"/>
        <v>52922828.133333363</v>
      </c>
      <c r="H22" s="43">
        <f t="shared" si="0"/>
        <v>60107007.249999985</v>
      </c>
      <c r="I22" s="43">
        <f t="shared" ref="I22:J22" si="1">SUM(I17:I21)</f>
        <v>47150505.000000022</v>
      </c>
      <c r="J22" s="43">
        <f t="shared" si="1"/>
        <v>78297315.826086998</v>
      </c>
      <c r="K22" s="43">
        <v>86187632.136363626</v>
      </c>
      <c r="L22" s="43">
        <v>98108456.705882341</v>
      </c>
      <c r="M22" s="43">
        <f>SUM(M17:M21)</f>
        <v>129328420.64705853</v>
      </c>
    </row>
    <row r="23" spans="1:13" x14ac:dyDescent="0.25">
      <c r="A23" s="16"/>
      <c r="B23" s="15"/>
      <c r="C23" s="29"/>
      <c r="D23" s="29"/>
      <c r="E23" s="28"/>
      <c r="F23" s="28"/>
      <c r="G23" s="28"/>
      <c r="H23" s="28"/>
      <c r="I23" s="28"/>
      <c r="J23" s="28"/>
      <c r="K23" s="28"/>
      <c r="L23" s="28"/>
      <c r="M23" s="17"/>
    </row>
    <row r="24" spans="1:13" x14ac:dyDescent="0.25">
      <c r="A24" s="16" t="s">
        <v>75</v>
      </c>
      <c r="B24" s="15" t="s">
        <v>2</v>
      </c>
      <c r="C24" s="24">
        <v>3295018.717948718</v>
      </c>
      <c r="D24" s="24">
        <v>3375523.5945945899</v>
      </c>
      <c r="E24" s="25">
        <v>3796673.31428571</v>
      </c>
      <c r="F24" s="25">
        <v>5197910.0256410297</v>
      </c>
      <c r="G24" s="25">
        <v>5653253.5333333304</v>
      </c>
      <c r="H24" s="25">
        <v>11308407.0357143</v>
      </c>
      <c r="I24" s="25">
        <v>7781291.4000000004</v>
      </c>
      <c r="J24" s="25">
        <v>6935926.2173913</v>
      </c>
      <c r="K24" s="25">
        <v>13929059.136363599</v>
      </c>
      <c r="L24" s="25">
        <v>12901717.7647059</v>
      </c>
      <c r="M24" s="25">
        <v>15012845.4705882</v>
      </c>
    </row>
    <row r="25" spans="1:13" x14ac:dyDescent="0.25">
      <c r="A25" s="16" t="s">
        <v>76</v>
      </c>
      <c r="B25" s="15" t="s">
        <v>2</v>
      </c>
      <c r="C25" s="17">
        <v>3889377.3076923075</v>
      </c>
      <c r="D25" s="17">
        <v>4679471.18918919</v>
      </c>
      <c r="E25" s="25">
        <v>2896029.8857142902</v>
      </c>
      <c r="F25" s="25">
        <v>7578163.5128205102</v>
      </c>
      <c r="G25" s="25">
        <v>8320756.2333333297</v>
      </c>
      <c r="H25" s="25">
        <v>10816172.0357143</v>
      </c>
      <c r="I25" s="25">
        <v>5484367.13333333</v>
      </c>
      <c r="J25" s="25">
        <v>16761657.217391299</v>
      </c>
      <c r="K25" s="25">
        <v>14859344.909090901</v>
      </c>
      <c r="L25" s="25">
        <v>15289508.5882353</v>
      </c>
      <c r="M25" s="25">
        <v>20328276.8823529</v>
      </c>
    </row>
    <row r="26" spans="1:13" x14ac:dyDescent="0.25">
      <c r="A26" s="16" t="s">
        <v>77</v>
      </c>
      <c r="B26" s="15" t="s">
        <v>2</v>
      </c>
      <c r="C26" s="17">
        <v>355163.641025641</v>
      </c>
      <c r="D26" s="17">
        <v>347438.02702702698</v>
      </c>
      <c r="E26" s="25">
        <v>326948.77142857102</v>
      </c>
      <c r="F26" s="25">
        <v>456115.02564102598</v>
      </c>
      <c r="G26" s="25">
        <v>460995.73333333299</v>
      </c>
      <c r="H26" s="25">
        <v>486998.60714285698</v>
      </c>
      <c r="I26" s="25">
        <v>394550.03333333298</v>
      </c>
      <c r="J26" s="25">
        <v>530191.86956521706</v>
      </c>
      <c r="K26" s="25">
        <v>618338.818181818</v>
      </c>
      <c r="L26" s="25">
        <v>1036260.76470588</v>
      </c>
      <c r="M26" s="25">
        <v>912522.94117647095</v>
      </c>
    </row>
    <row r="27" spans="1:13" x14ac:dyDescent="0.25">
      <c r="A27" s="16" t="s">
        <v>78</v>
      </c>
      <c r="B27" s="15" t="s">
        <v>2</v>
      </c>
      <c r="C27" s="17">
        <v>5808254.820512821</v>
      </c>
      <c r="D27" s="17">
        <v>6020001.4054054096</v>
      </c>
      <c r="E27" s="25">
        <v>3710269.2</v>
      </c>
      <c r="F27" s="25">
        <v>6853296.7692307699</v>
      </c>
      <c r="G27" s="25">
        <v>6808867.0333333304</v>
      </c>
      <c r="H27" s="25">
        <v>7910823.8571428601</v>
      </c>
      <c r="I27" s="25">
        <v>6086674.5333333304</v>
      </c>
      <c r="J27" s="25">
        <v>6881187.6521739103</v>
      </c>
      <c r="K27" s="25">
        <v>10684494.909090901</v>
      </c>
      <c r="L27" s="25">
        <v>12554145.8823529</v>
      </c>
      <c r="M27" s="25">
        <v>15774718.1176471</v>
      </c>
    </row>
    <row r="28" spans="1:13" x14ac:dyDescent="0.25">
      <c r="A28" s="16" t="s">
        <v>79</v>
      </c>
      <c r="B28" s="15" t="s">
        <v>2</v>
      </c>
      <c r="C28" s="17">
        <v>1715937.4871794872</v>
      </c>
      <c r="D28" s="17">
        <v>-599095.62162162201</v>
      </c>
      <c r="E28" s="25">
        <v>708551.45714285702</v>
      </c>
      <c r="F28" s="25">
        <v>1677138.8974359001</v>
      </c>
      <c r="G28" s="25">
        <v>1201958.9333333301</v>
      </c>
      <c r="H28" s="25">
        <v>612966.89285714296</v>
      </c>
      <c r="I28" s="25">
        <v>365892.86666666699</v>
      </c>
      <c r="J28" s="25">
        <v>-3403915.5652173902</v>
      </c>
      <c r="K28" s="25">
        <v>2011164.2272727301</v>
      </c>
      <c r="L28" s="25">
        <v>-2057589.11764706</v>
      </c>
      <c r="M28" s="25">
        <v>6307301.70588235</v>
      </c>
    </row>
    <row r="29" spans="1:13" x14ac:dyDescent="0.25">
      <c r="A29" s="16" t="s">
        <v>80</v>
      </c>
      <c r="B29" s="15" t="s">
        <v>2</v>
      </c>
      <c r="C29" s="17">
        <v>5543101.076923077</v>
      </c>
      <c r="D29" s="17">
        <v>7295152.1081081098</v>
      </c>
      <c r="E29" s="25">
        <v>4618694.7142857099</v>
      </c>
      <c r="F29" s="25">
        <v>8039894.9487179499</v>
      </c>
      <c r="G29" s="25">
        <v>10643868.9333333</v>
      </c>
      <c r="H29" s="25">
        <v>11985989.607142899</v>
      </c>
      <c r="I29" s="25">
        <v>8143081.9000000004</v>
      </c>
      <c r="J29" s="25">
        <v>15698112.782608701</v>
      </c>
      <c r="K29" s="25">
        <v>17585013.909090899</v>
      </c>
      <c r="L29" s="25">
        <v>21079250.8823529</v>
      </c>
      <c r="M29" s="25">
        <v>25965058.7647059</v>
      </c>
    </row>
    <row r="30" spans="1:13" x14ac:dyDescent="0.25">
      <c r="A30" s="16" t="s">
        <v>81</v>
      </c>
      <c r="B30" s="15" t="s">
        <v>2</v>
      </c>
      <c r="C30" s="17">
        <v>0</v>
      </c>
      <c r="D30" s="17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</row>
    <row r="31" spans="1:13" x14ac:dyDescent="0.25">
      <c r="A31" s="16" t="s">
        <v>82</v>
      </c>
      <c r="B31" s="15" t="s">
        <v>2</v>
      </c>
      <c r="C31" s="17">
        <v>1811692</v>
      </c>
      <c r="D31" s="17">
        <v>1587064</v>
      </c>
      <c r="E31" s="25">
        <v>1577600.94285714</v>
      </c>
      <c r="F31" s="25">
        <v>3141488.0769230798</v>
      </c>
      <c r="G31" s="25">
        <v>4153828.8333333302</v>
      </c>
      <c r="H31" s="25">
        <v>3758894.2857142901</v>
      </c>
      <c r="I31" s="25">
        <v>3870933.5333333299</v>
      </c>
      <c r="J31" s="25">
        <v>5031834.9130434804</v>
      </c>
      <c r="K31" s="25">
        <v>5109964.6363636404</v>
      </c>
      <c r="L31" s="25">
        <v>5376196.8235294102</v>
      </c>
      <c r="M31" s="25">
        <v>10696026.0588235</v>
      </c>
    </row>
    <row r="32" spans="1:13" x14ac:dyDescent="0.25">
      <c r="A32" s="16" t="s">
        <v>83</v>
      </c>
      <c r="B32" s="15" t="s">
        <v>2</v>
      </c>
      <c r="C32" s="17">
        <v>1517685.1282051282</v>
      </c>
      <c r="D32" s="17">
        <v>1355253.3243243201</v>
      </c>
      <c r="E32" s="25">
        <v>1166162.05714286</v>
      </c>
      <c r="F32" s="25">
        <v>2054903.17948718</v>
      </c>
      <c r="G32" s="25">
        <v>1880729.2666666701</v>
      </c>
      <c r="H32" s="25">
        <v>2422555.7857142901</v>
      </c>
      <c r="I32" s="25">
        <v>1810377.0666666699</v>
      </c>
      <c r="J32" s="25">
        <v>3027001.3043478299</v>
      </c>
      <c r="K32" s="25">
        <v>4407334.8181818202</v>
      </c>
      <c r="L32" s="25">
        <v>5775448.8823529398</v>
      </c>
      <c r="M32" s="25">
        <v>8066718.7647058796</v>
      </c>
    </row>
    <row r="33" spans="1:13" x14ac:dyDescent="0.25">
      <c r="A33" s="16" t="s">
        <v>84</v>
      </c>
      <c r="B33" s="15" t="s">
        <v>2</v>
      </c>
      <c r="C33" s="20">
        <v>5511094.307692308</v>
      </c>
      <c r="D33" s="20">
        <v>4716923.18918919</v>
      </c>
      <c r="E33" s="25">
        <v>4857369.0571428603</v>
      </c>
      <c r="F33" s="25">
        <v>6468774.8974358998</v>
      </c>
      <c r="G33" s="25">
        <v>7713459.0666666701</v>
      </c>
      <c r="H33" s="25">
        <v>7430221.17857143</v>
      </c>
      <c r="I33" s="25">
        <v>7611150.9333333299</v>
      </c>
      <c r="J33" s="25">
        <v>12017286.652173899</v>
      </c>
      <c r="K33" s="25">
        <v>12713329.5</v>
      </c>
      <c r="L33" s="25">
        <v>14839643.1176471</v>
      </c>
      <c r="M33" s="25">
        <v>25999085.8235294</v>
      </c>
    </row>
    <row r="34" spans="1:13" x14ac:dyDescent="0.25">
      <c r="A34" s="16" t="s">
        <v>38</v>
      </c>
      <c r="B34" s="15" t="s">
        <v>2</v>
      </c>
      <c r="C34" s="43">
        <f t="shared" ref="C34:H34" si="2">C24+C25+C26+C27-C28+C29+C31+C32+C33+C30</f>
        <v>26015449.512820512</v>
      </c>
      <c r="D34" s="43">
        <f t="shared" si="2"/>
        <v>29975922.459459461</v>
      </c>
      <c r="E34" s="43">
        <f t="shared" si="2"/>
        <v>22241196.485714287</v>
      </c>
      <c r="F34" s="43">
        <f t="shared" si="2"/>
        <v>38113407.538461544</v>
      </c>
      <c r="G34" s="43">
        <f t="shared" si="2"/>
        <v>44433799.699999966</v>
      </c>
      <c r="H34" s="43">
        <f t="shared" si="2"/>
        <v>55507095.500000089</v>
      </c>
      <c r="I34" s="43">
        <f t="shared" ref="I34:J34" si="3">I24+I25+I26+I27-I28+I29+I31+I32+I33+I30</f>
        <v>40816533.666666657</v>
      </c>
      <c r="J34" s="43">
        <f t="shared" si="3"/>
        <v>70287114.173913032</v>
      </c>
      <c r="K34" s="43">
        <v>77895716.409090847</v>
      </c>
      <c r="L34" s="43">
        <v>90909761.823529378</v>
      </c>
      <c r="M34" s="43">
        <f>M24+M25+M26+M27-M28+M29+M31+M32+M33+M30</f>
        <v>116447951.11764699</v>
      </c>
    </row>
    <row r="35" spans="1:13" x14ac:dyDescent="0.25">
      <c r="A35" s="16"/>
      <c r="B35" s="15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44"/>
    </row>
    <row r="36" spans="1:13" x14ac:dyDescent="0.25">
      <c r="A36" s="45" t="s">
        <v>39</v>
      </c>
      <c r="B36" s="46" t="s">
        <v>2</v>
      </c>
      <c r="C36" s="43">
        <f t="shared" ref="C36:H36" si="4">C22-C34</f>
        <v>7529712.5897436291</v>
      </c>
      <c r="D36" s="43">
        <f t="shared" si="4"/>
        <v>6281897.1351351142</v>
      </c>
      <c r="E36" s="43">
        <f t="shared" si="4"/>
        <v>4618668.3142856769</v>
      </c>
      <c r="F36" s="43">
        <f t="shared" si="4"/>
        <v>8360780.1538461372</v>
      </c>
      <c r="G36" s="43">
        <f t="shared" si="4"/>
        <v>8489028.4333333969</v>
      </c>
      <c r="H36" s="43">
        <f t="shared" si="4"/>
        <v>4599911.7499998957</v>
      </c>
      <c r="I36" s="43">
        <f t="shared" ref="I36:J36" si="5">I22-I34</f>
        <v>6333971.3333333656</v>
      </c>
      <c r="J36" s="43">
        <f t="shared" si="5"/>
        <v>8010201.6521739662</v>
      </c>
      <c r="K36" s="43">
        <v>8291915.7272727787</v>
      </c>
      <c r="L36" s="43">
        <v>7198694.8823529631</v>
      </c>
      <c r="M36" s="43">
        <f>M22-M34</f>
        <v>12880469.529411539</v>
      </c>
    </row>
    <row r="37" spans="1:13" x14ac:dyDescent="0.25">
      <c r="A37" s="16"/>
      <c r="B37" s="15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17"/>
    </row>
    <row r="38" spans="1:13" x14ac:dyDescent="0.25">
      <c r="A38" s="16" t="s">
        <v>85</v>
      </c>
      <c r="B38" s="15" t="s">
        <v>2</v>
      </c>
      <c r="C38" s="17">
        <v>870600.82051282097</v>
      </c>
      <c r="D38" s="17">
        <v>767204.10810810805</v>
      </c>
      <c r="E38" s="25">
        <v>1067404.8285714299</v>
      </c>
      <c r="F38" s="25">
        <v>1432265.15384615</v>
      </c>
      <c r="G38" s="25">
        <v>1420503.5333333299</v>
      </c>
      <c r="H38" s="25">
        <v>329864</v>
      </c>
      <c r="I38" s="25">
        <v>343948.6</v>
      </c>
      <c r="J38" s="25">
        <v>507690.95652173902</v>
      </c>
      <c r="K38" s="25">
        <v>740121.681818182</v>
      </c>
      <c r="L38" s="25">
        <v>3756760.8235294102</v>
      </c>
      <c r="M38" s="25">
        <v>1748285.8235294099</v>
      </c>
    </row>
    <row r="39" spans="1:13" x14ac:dyDescent="0.25">
      <c r="A39" s="16" t="s">
        <v>86</v>
      </c>
      <c r="B39" s="15" t="s">
        <v>2</v>
      </c>
      <c r="C39" s="17">
        <v>1805369.25641026</v>
      </c>
      <c r="D39" s="17">
        <v>870123.05405405397</v>
      </c>
      <c r="E39" s="25">
        <v>721136.48571428598</v>
      </c>
      <c r="F39" s="25">
        <v>1331746.6153846199</v>
      </c>
      <c r="G39" s="25">
        <v>1645553.2</v>
      </c>
      <c r="H39" s="25">
        <v>1418430.3571428601</v>
      </c>
      <c r="I39" s="25">
        <v>1092033.4333333301</v>
      </c>
      <c r="J39" s="25">
        <v>1974419.56521739</v>
      </c>
      <c r="K39" s="25">
        <v>2396170.4090909101</v>
      </c>
      <c r="L39" s="25">
        <v>3489878.0588235301</v>
      </c>
      <c r="M39" s="25">
        <v>3894068.4705882398</v>
      </c>
    </row>
    <row r="40" spans="1:13" x14ac:dyDescent="0.25">
      <c r="A40" s="16" t="s">
        <v>40</v>
      </c>
      <c r="B40" s="15" t="s">
        <v>2</v>
      </c>
      <c r="C40" s="43">
        <f t="shared" ref="C40:D40" si="6">C38-C39</f>
        <v>-934768.43589743902</v>
      </c>
      <c r="D40" s="43">
        <f t="shared" si="6"/>
        <v>-102918.94594594592</v>
      </c>
      <c r="E40" s="43">
        <f t="shared" ref="E40:J40" si="7">E38-E39</f>
        <v>346268.34285714396</v>
      </c>
      <c r="F40" s="43">
        <f t="shared" si="7"/>
        <v>100518.53846153012</v>
      </c>
      <c r="G40" s="43">
        <f t="shared" si="7"/>
        <v>-225049.66666667</v>
      </c>
      <c r="H40" s="43">
        <f t="shared" si="7"/>
        <v>-1088566.3571428601</v>
      </c>
      <c r="I40" s="43">
        <f t="shared" si="7"/>
        <v>-748084.83333333011</v>
      </c>
      <c r="J40" s="43">
        <f t="shared" si="7"/>
        <v>-1466728.6086956509</v>
      </c>
      <c r="K40" s="43">
        <v>-1656048.727272728</v>
      </c>
      <c r="L40" s="43">
        <v>266882.76470588008</v>
      </c>
      <c r="M40" s="43">
        <f>M38-M39</f>
        <v>-2145782.6470588297</v>
      </c>
    </row>
    <row r="41" spans="1:13" x14ac:dyDescent="0.25">
      <c r="A41" s="16"/>
      <c r="B41" s="15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44"/>
    </row>
    <row r="42" spans="1:13" x14ac:dyDescent="0.25">
      <c r="A42" s="47" t="s">
        <v>87</v>
      </c>
      <c r="B42" s="48" t="s">
        <v>2</v>
      </c>
      <c r="C42" s="43">
        <f>C36+C38-C39</f>
        <v>6594944.1538461894</v>
      </c>
      <c r="D42" s="43">
        <f t="shared" ref="D42:E42" si="8">D36+D38-D39</f>
        <v>6178978.1891891677</v>
      </c>
      <c r="E42" s="43">
        <f t="shared" si="8"/>
        <v>4964936.6571428208</v>
      </c>
      <c r="F42" s="43">
        <f t="shared" ref="F42:G42" si="9">F36+F38-F39</f>
        <v>8461298.6923076678</v>
      </c>
      <c r="G42" s="43">
        <f t="shared" si="9"/>
        <v>8263978.7666667262</v>
      </c>
      <c r="H42" s="43">
        <f t="shared" ref="H42:J42" si="10">H36+H38-H39</f>
        <v>3511345.3928570356</v>
      </c>
      <c r="I42" s="43">
        <f t="shared" si="10"/>
        <v>5585886.5000000354</v>
      </c>
      <c r="J42" s="43">
        <f t="shared" si="10"/>
        <v>6543473.0434783148</v>
      </c>
      <c r="K42" s="43">
        <v>6635867.0000000503</v>
      </c>
      <c r="L42" s="43">
        <v>7465577.6470588446</v>
      </c>
      <c r="M42" s="43">
        <f>M36+M38-M39</f>
        <v>10734686.88235271</v>
      </c>
    </row>
    <row r="43" spans="1:13" x14ac:dyDescent="0.25">
      <c r="A43" s="27"/>
      <c r="B43" s="15"/>
      <c r="C43" s="28"/>
      <c r="D43" s="28"/>
    </row>
    <row r="44" spans="1:13" x14ac:dyDescent="0.25">
      <c r="A44" s="27"/>
      <c r="B44" s="15"/>
      <c r="C44" s="28"/>
      <c r="D44" s="28"/>
    </row>
    <row r="45" spans="1:13" ht="15.75" x14ac:dyDescent="0.25">
      <c r="A45" s="37" t="s">
        <v>41</v>
      </c>
      <c r="B45" s="23"/>
    </row>
    <row r="46" spans="1:13" x14ac:dyDescent="0.25">
      <c r="A46" s="16" t="s">
        <v>88</v>
      </c>
      <c r="B46" s="23"/>
      <c r="C46" s="23"/>
      <c r="D46" s="23"/>
    </row>
    <row r="47" spans="1:13" ht="15" x14ac:dyDescent="0.25">
      <c r="A47" s="38"/>
      <c r="B47" s="39"/>
      <c r="C47" s="39">
        <v>2008</v>
      </c>
      <c r="D47" s="39">
        <v>2009</v>
      </c>
      <c r="E47" s="40">
        <v>2010</v>
      </c>
      <c r="F47" s="40">
        <v>2011</v>
      </c>
      <c r="G47" s="40">
        <v>2012</v>
      </c>
      <c r="H47" s="40">
        <v>2013</v>
      </c>
      <c r="I47" s="40">
        <v>2014</v>
      </c>
      <c r="J47" s="40">
        <v>2015</v>
      </c>
      <c r="K47" s="40">
        <v>2016</v>
      </c>
      <c r="L47" s="40">
        <v>2017</v>
      </c>
      <c r="M47" s="41" t="s">
        <v>69</v>
      </c>
    </row>
    <row r="48" spans="1:13" x14ac:dyDescent="0.25">
      <c r="A48" s="49" t="s">
        <v>89</v>
      </c>
      <c r="B48" s="50"/>
      <c r="C48" s="50"/>
      <c r="D48" s="50"/>
      <c r="E48" s="51"/>
      <c r="F48" s="51"/>
      <c r="G48" s="51"/>
      <c r="H48" s="51"/>
      <c r="I48" s="51"/>
      <c r="J48" s="51"/>
      <c r="K48" s="51"/>
      <c r="L48" s="51"/>
      <c r="M48" s="52"/>
    </row>
    <row r="49" spans="1:13" x14ac:dyDescent="0.25">
      <c r="A49" s="16" t="s">
        <v>90</v>
      </c>
      <c r="B49" s="15" t="s">
        <v>2</v>
      </c>
      <c r="C49" s="44">
        <v>116146.94117647059</v>
      </c>
      <c r="D49" s="44">
        <v>63303.575757575803</v>
      </c>
      <c r="E49" s="44">
        <v>296473.90625</v>
      </c>
      <c r="F49" s="44">
        <v>715824.11764705903</v>
      </c>
      <c r="G49" s="44">
        <v>666132.37037036999</v>
      </c>
      <c r="H49" s="44">
        <v>975855.91666666698</v>
      </c>
      <c r="I49" s="44">
        <v>754490.84</v>
      </c>
      <c r="J49" s="44">
        <v>759913.36842105305</v>
      </c>
      <c r="K49" s="44">
        <v>427036.235294118</v>
      </c>
      <c r="L49" s="44">
        <v>384615.38461538497</v>
      </c>
      <c r="M49" s="44">
        <v>152301.33333333299</v>
      </c>
    </row>
    <row r="50" spans="1:13" x14ac:dyDescent="0.25">
      <c r="A50" s="16"/>
      <c r="B50" s="15"/>
      <c r="C50" s="17"/>
      <c r="D50" s="17"/>
      <c r="E50" s="25"/>
      <c r="F50" s="25"/>
      <c r="G50" s="25"/>
      <c r="H50" s="25"/>
      <c r="I50" s="25"/>
      <c r="J50" s="25"/>
      <c r="K50" s="25"/>
      <c r="L50" s="25"/>
      <c r="M50" s="25"/>
    </row>
    <row r="51" spans="1:13" x14ac:dyDescent="0.25">
      <c r="A51" s="16" t="s">
        <v>91</v>
      </c>
      <c r="B51" s="15" t="s">
        <v>2</v>
      </c>
      <c r="C51" s="17">
        <v>4719198.4117647056</v>
      </c>
      <c r="D51" s="17">
        <v>4037328.2121212101</v>
      </c>
      <c r="E51" s="25">
        <v>9552169.875</v>
      </c>
      <c r="F51" s="25">
        <v>19474095.6470588</v>
      </c>
      <c r="G51" s="25">
        <v>21979035.777777798</v>
      </c>
      <c r="H51" s="25">
        <v>19260709.666666701</v>
      </c>
      <c r="I51" s="25">
        <v>20319929.84</v>
      </c>
      <c r="J51" s="25">
        <v>14414016.2631579</v>
      </c>
      <c r="K51" s="25">
        <v>23812432.1176471</v>
      </c>
      <c r="L51" s="25">
        <v>16575154.846153799</v>
      </c>
      <c r="M51" s="25">
        <v>75607188.333333299</v>
      </c>
    </row>
    <row r="52" spans="1:13" x14ac:dyDescent="0.25">
      <c r="A52" s="16" t="s">
        <v>92</v>
      </c>
      <c r="B52" s="15" t="s">
        <v>2</v>
      </c>
      <c r="C52" s="17">
        <v>2571847.7058823528</v>
      </c>
      <c r="D52" s="17">
        <v>3442755.8181818202</v>
      </c>
      <c r="E52" s="25">
        <v>9347243.15625</v>
      </c>
      <c r="F52" s="25">
        <v>16547234.0588235</v>
      </c>
      <c r="G52" s="25">
        <v>18799517.925925899</v>
      </c>
      <c r="H52" s="25">
        <v>11966545.875</v>
      </c>
      <c r="I52" s="25">
        <v>14905018.880000001</v>
      </c>
      <c r="J52" s="25">
        <v>18735979.842105299</v>
      </c>
      <c r="K52" s="25">
        <v>23701656.1176471</v>
      </c>
      <c r="L52" s="25">
        <v>22702172.384615399</v>
      </c>
      <c r="M52" s="25">
        <v>50697643</v>
      </c>
    </row>
    <row r="53" spans="1:13" x14ac:dyDescent="0.25">
      <c r="A53" s="16" t="s">
        <v>93</v>
      </c>
      <c r="B53" s="15" t="s">
        <v>2</v>
      </c>
      <c r="C53" s="17">
        <v>2521801.3529411764</v>
      </c>
      <c r="D53" s="17">
        <v>2905410.5757575799</v>
      </c>
      <c r="E53" s="25">
        <v>820653.625</v>
      </c>
      <c r="F53" s="25">
        <v>1979933.29411765</v>
      </c>
      <c r="G53" s="25">
        <v>1277103.92592593</v>
      </c>
      <c r="H53" s="25">
        <v>7504363.875</v>
      </c>
      <c r="I53" s="25">
        <v>3289407.52</v>
      </c>
      <c r="J53" s="25">
        <v>2522629.4736842099</v>
      </c>
      <c r="K53" s="25">
        <v>1134679.58823529</v>
      </c>
      <c r="L53" s="25">
        <v>733823.30769230798</v>
      </c>
      <c r="M53" s="25">
        <v>872553.16666666698</v>
      </c>
    </row>
    <row r="54" spans="1:13" x14ac:dyDescent="0.25">
      <c r="A54" s="16" t="s">
        <v>21</v>
      </c>
      <c r="B54" s="15" t="s">
        <v>2</v>
      </c>
      <c r="C54" s="44">
        <f>SUM(C51:C53)</f>
        <v>9812847.4705882352</v>
      </c>
      <c r="D54" s="44">
        <f>SUM(D51:D53)</f>
        <v>10385494.606060609</v>
      </c>
      <c r="E54" s="44">
        <f>SUM(E51:E53)</f>
        <v>19720066.65625</v>
      </c>
      <c r="F54" s="44">
        <f t="shared" ref="F54:H54" si="11">SUM(F51:F53)</f>
        <v>38001262.999999948</v>
      </c>
      <c r="G54" s="44">
        <f t="shared" si="11"/>
        <v>42055657.629629634</v>
      </c>
      <c r="H54" s="44">
        <f t="shared" si="11"/>
        <v>38731619.416666701</v>
      </c>
      <c r="I54" s="44">
        <f t="shared" ref="I54" si="12">SUM(I51:I53)</f>
        <v>38514356.240000002</v>
      </c>
      <c r="J54" s="44">
        <v>35672625.57894741</v>
      </c>
      <c r="K54" s="44">
        <v>48648767.823529489</v>
      </c>
      <c r="L54" s="44">
        <v>40011150.538461506</v>
      </c>
      <c r="M54" s="44">
        <f>SUM(M51:M53)</f>
        <v>127177384.49999997</v>
      </c>
    </row>
    <row r="55" spans="1:13" x14ac:dyDescent="0.25">
      <c r="A55" s="16"/>
      <c r="B55" s="15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</row>
    <row r="56" spans="1:13" x14ac:dyDescent="0.25">
      <c r="A56" s="16" t="s">
        <v>94</v>
      </c>
      <c r="B56" s="15" t="s">
        <v>2</v>
      </c>
      <c r="C56" s="44">
        <v>1657170.5294117599</v>
      </c>
      <c r="D56" s="44">
        <v>1899403.96969697</v>
      </c>
      <c r="E56" s="44">
        <v>2156008.15625</v>
      </c>
      <c r="F56" s="44">
        <v>3303582.3235294102</v>
      </c>
      <c r="G56" s="44">
        <v>3018712.07407407</v>
      </c>
      <c r="H56" s="44">
        <v>3936885.4166666698</v>
      </c>
      <c r="I56" s="44">
        <v>8366544.9199999999</v>
      </c>
      <c r="J56" s="44">
        <v>7075702.3684210498</v>
      </c>
      <c r="K56" s="44">
        <v>3416502.2352941199</v>
      </c>
      <c r="L56" s="44">
        <v>927571.61538461503</v>
      </c>
      <c r="M56" s="44">
        <v>6621007.6666666698</v>
      </c>
    </row>
    <row r="57" spans="1:13" x14ac:dyDescent="0.25">
      <c r="A57" s="16"/>
      <c r="B57" s="15"/>
      <c r="C57" s="17"/>
      <c r="D57" s="17"/>
      <c r="E57" s="25"/>
      <c r="F57" s="25"/>
      <c r="G57" s="25"/>
      <c r="H57" s="25"/>
      <c r="I57" s="25"/>
      <c r="J57" s="25"/>
      <c r="K57" s="25"/>
      <c r="L57" s="25"/>
      <c r="M57" s="25"/>
    </row>
    <row r="58" spans="1:13" x14ac:dyDescent="0.25">
      <c r="A58" s="16" t="s">
        <v>42</v>
      </c>
      <c r="B58" s="15" t="s">
        <v>2</v>
      </c>
      <c r="C58" s="43">
        <f t="shared" ref="C58:J58" si="13">C49+C54+C56</f>
        <v>11586164.941176465</v>
      </c>
      <c r="D58" s="43">
        <f t="shared" si="13"/>
        <v>12348202.151515156</v>
      </c>
      <c r="E58" s="43">
        <f t="shared" si="13"/>
        <v>22172548.71875</v>
      </c>
      <c r="F58" s="43">
        <f t="shared" si="13"/>
        <v>42020669.441176414</v>
      </c>
      <c r="G58" s="43">
        <f t="shared" si="13"/>
        <v>45740502.074074075</v>
      </c>
      <c r="H58" s="43">
        <f t="shared" si="13"/>
        <v>43644360.750000037</v>
      </c>
      <c r="I58" s="43">
        <f t="shared" si="13"/>
        <v>47635392.000000007</v>
      </c>
      <c r="J58" s="43">
        <f t="shared" si="13"/>
        <v>43508241.315789513</v>
      </c>
      <c r="K58" s="43">
        <v>52492306.294117726</v>
      </c>
      <c r="L58" s="43">
        <v>41323337.538461506</v>
      </c>
      <c r="M58" s="43">
        <f>M49+M54+M56</f>
        <v>133950693.49999997</v>
      </c>
    </row>
    <row r="59" spans="1:13" x14ac:dyDescent="0.25">
      <c r="A59" s="16"/>
      <c r="B59" s="15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17"/>
    </row>
    <row r="60" spans="1:13" x14ac:dyDescent="0.25">
      <c r="A60" s="45" t="s">
        <v>95</v>
      </c>
      <c r="B60" s="15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17"/>
    </row>
    <row r="61" spans="1:13" x14ac:dyDescent="0.25">
      <c r="A61" s="16" t="s">
        <v>96</v>
      </c>
      <c r="B61" s="15" t="s">
        <v>2</v>
      </c>
      <c r="C61" s="17">
        <v>7176427.8529411769</v>
      </c>
      <c r="D61" s="17">
        <v>6273379.6060606102</v>
      </c>
      <c r="E61" s="25">
        <v>9256308.3125</v>
      </c>
      <c r="F61" s="25">
        <v>11964206.8529412</v>
      </c>
      <c r="G61" s="25">
        <v>11875957.4814815</v>
      </c>
      <c r="H61" s="25">
        <v>13197872.5416667</v>
      </c>
      <c r="I61" s="25">
        <v>15306809.199999999</v>
      </c>
      <c r="J61" s="25">
        <v>14651407.3157895</v>
      </c>
      <c r="K61" s="25">
        <v>17177286.4705882</v>
      </c>
      <c r="L61" s="25">
        <v>13549725.153846201</v>
      </c>
      <c r="M61" s="25">
        <v>28034696.5</v>
      </c>
    </row>
    <row r="62" spans="1:13" x14ac:dyDescent="0.25">
      <c r="A62" s="16" t="s">
        <v>97</v>
      </c>
      <c r="B62" s="15" t="s">
        <v>2</v>
      </c>
      <c r="C62" s="17">
        <v>3591748.5294117648</v>
      </c>
      <c r="D62" s="17">
        <v>3797210.0909090899</v>
      </c>
      <c r="E62" s="25">
        <v>5648414.71875</v>
      </c>
      <c r="F62" s="25">
        <v>5724836.1176470602</v>
      </c>
      <c r="G62" s="25">
        <v>5077193.2592592603</v>
      </c>
      <c r="H62" s="25">
        <v>10281489.6666667</v>
      </c>
      <c r="I62" s="25">
        <v>8807975.4399999995</v>
      </c>
      <c r="J62" s="25">
        <v>8791470.5263157897</v>
      </c>
      <c r="K62" s="25">
        <v>5941073.4117647102</v>
      </c>
      <c r="L62" s="25">
        <v>7615947.2307692301</v>
      </c>
      <c r="M62" s="25">
        <v>20731914.833333299</v>
      </c>
    </row>
    <row r="63" spans="1:13" x14ac:dyDescent="0.25">
      <c r="A63" s="16" t="s">
        <v>98</v>
      </c>
      <c r="B63" s="15" t="s">
        <v>2</v>
      </c>
      <c r="C63" s="17">
        <v>2573633.411764706</v>
      </c>
      <c r="D63" s="17">
        <v>3628190.7878787899</v>
      </c>
      <c r="E63" s="25">
        <v>4215146.53125</v>
      </c>
      <c r="F63" s="25">
        <v>3923499.5882352898</v>
      </c>
      <c r="G63" s="25">
        <v>8144958.9629629599</v>
      </c>
      <c r="H63" s="25">
        <v>5372911.0416666698</v>
      </c>
      <c r="I63" s="25">
        <v>3391402.64</v>
      </c>
      <c r="J63" s="25">
        <v>3245107.1052631601</v>
      </c>
      <c r="K63" s="25">
        <v>5146734.8823529398</v>
      </c>
      <c r="L63" s="25">
        <v>2753549.5384615399</v>
      </c>
      <c r="M63" s="25">
        <v>3073833.25</v>
      </c>
    </row>
    <row r="64" spans="1:13" x14ac:dyDescent="0.25">
      <c r="A64" s="16" t="s">
        <v>43</v>
      </c>
      <c r="B64" s="15" t="s">
        <v>2</v>
      </c>
      <c r="C64" s="54">
        <f>SUM(C61:C63)</f>
        <v>13341809.794117646</v>
      </c>
      <c r="D64" s="54">
        <f>SUM(D61:D63)</f>
        <v>13698780.484848488</v>
      </c>
      <c r="E64" s="54">
        <f t="shared" ref="E64:F64" si="14">SUM(E61:E63)</f>
        <v>19119869.5625</v>
      </c>
      <c r="F64" s="54">
        <f t="shared" si="14"/>
        <v>21612542.558823548</v>
      </c>
      <c r="G64" s="54">
        <f t="shared" ref="G64" si="15">SUM(G61:G63)</f>
        <v>25098109.70370372</v>
      </c>
      <c r="H64" s="54">
        <f t="shared" ref="H64:J64" si="16">SUM(H61:H63)</f>
        <v>28852273.250000067</v>
      </c>
      <c r="I64" s="54">
        <f t="shared" si="16"/>
        <v>27506187.280000001</v>
      </c>
      <c r="J64" s="54">
        <f t="shared" si="16"/>
        <v>26687984.94736845</v>
      </c>
      <c r="K64" s="54">
        <v>28265094.764705852</v>
      </c>
      <c r="L64" s="54">
        <v>23919221.923076969</v>
      </c>
      <c r="M64" s="54">
        <f>SUM(M61:M63)</f>
        <v>51840444.583333299</v>
      </c>
    </row>
    <row r="65" spans="1:13" x14ac:dyDescent="0.25">
      <c r="A65" s="16"/>
      <c r="B65" s="15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4"/>
    </row>
    <row r="66" spans="1:13" x14ac:dyDescent="0.25">
      <c r="A66" s="45" t="s">
        <v>44</v>
      </c>
      <c r="B66" s="46" t="s">
        <v>2</v>
      </c>
      <c r="C66" s="43">
        <f t="shared" ref="C66:J66" si="17">C58+C64</f>
        <v>24927974.735294111</v>
      </c>
      <c r="D66" s="43">
        <f t="shared" si="17"/>
        <v>26046982.636363644</v>
      </c>
      <c r="E66" s="43">
        <f t="shared" si="17"/>
        <v>41292418.28125</v>
      </c>
      <c r="F66" s="43">
        <f t="shared" si="17"/>
        <v>63633211.999999963</v>
      </c>
      <c r="G66" s="43">
        <f t="shared" si="17"/>
        <v>70838611.777777791</v>
      </c>
      <c r="H66" s="43">
        <f t="shared" si="17"/>
        <v>72496634.000000104</v>
      </c>
      <c r="I66" s="43">
        <f t="shared" si="17"/>
        <v>75141579.280000001</v>
      </c>
      <c r="J66" s="43">
        <f t="shared" si="17"/>
        <v>70196226.263157964</v>
      </c>
      <c r="K66" s="43">
        <v>80757401.058823586</v>
      </c>
      <c r="L66" s="43">
        <v>65242559.461538479</v>
      </c>
      <c r="M66" s="43">
        <f>M58+M64</f>
        <v>185791138.08333325</v>
      </c>
    </row>
    <row r="67" spans="1:13" x14ac:dyDescent="0.25">
      <c r="A67" s="30"/>
      <c r="B67" s="15"/>
      <c r="C67" s="28"/>
      <c r="D67" s="28"/>
      <c r="M67" s="24"/>
    </row>
    <row r="68" spans="1:13" x14ac:dyDescent="0.25">
      <c r="A68" s="45" t="s">
        <v>99</v>
      </c>
      <c r="B68" s="15"/>
      <c r="C68" s="28"/>
      <c r="D68" s="28"/>
      <c r="M68" s="20"/>
    </row>
    <row r="69" spans="1:13" x14ac:dyDescent="0.25">
      <c r="A69" s="16" t="s">
        <v>100</v>
      </c>
      <c r="B69" s="15" t="s">
        <v>2</v>
      </c>
      <c r="C69" s="43">
        <f t="shared" ref="C69:J69" si="18">C66-C75</f>
        <v>10880164.999999993</v>
      </c>
      <c r="D69" s="43">
        <f t="shared" si="18"/>
        <v>12065921.090909105</v>
      </c>
      <c r="E69" s="43">
        <f t="shared" si="18"/>
        <v>15295448.71875</v>
      </c>
      <c r="F69" s="43">
        <f t="shared" si="18"/>
        <v>22095539.058823504</v>
      </c>
      <c r="G69" s="43">
        <f t="shared" si="18"/>
        <v>21089821.222222269</v>
      </c>
      <c r="H69" s="43">
        <f t="shared" si="18"/>
        <v>26647545.750000104</v>
      </c>
      <c r="I69" s="43">
        <f t="shared" si="18"/>
        <v>32485850.560000002</v>
      </c>
      <c r="J69" s="43">
        <f t="shared" si="18"/>
        <v>26807494.368421085</v>
      </c>
      <c r="K69" s="43">
        <v>25431482.00000003</v>
      </c>
      <c r="L69" s="43">
        <v>26542263</v>
      </c>
      <c r="M69" s="43">
        <f>M66-M75</f>
        <v>55038933.416666657</v>
      </c>
    </row>
    <row r="70" spans="1:13" x14ac:dyDescent="0.25">
      <c r="A70" s="16"/>
      <c r="B70" s="15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17"/>
    </row>
    <row r="71" spans="1:13" x14ac:dyDescent="0.25">
      <c r="A71" s="45" t="s">
        <v>101</v>
      </c>
      <c r="B71" s="15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17"/>
    </row>
    <row r="72" spans="1:13" x14ac:dyDescent="0.25">
      <c r="A72" s="16" t="s">
        <v>102</v>
      </c>
      <c r="B72" s="15" t="s">
        <v>2</v>
      </c>
      <c r="C72" s="17">
        <v>1974873.6470588236</v>
      </c>
      <c r="D72" s="17">
        <v>1782925.4242424199</v>
      </c>
      <c r="E72" s="25">
        <v>2879954.4375</v>
      </c>
      <c r="F72" s="25">
        <v>4066556.1176470602</v>
      </c>
      <c r="G72" s="25">
        <v>4236750.2222222202</v>
      </c>
      <c r="H72" s="25">
        <v>5008083.375</v>
      </c>
      <c r="I72" s="25">
        <v>5339787.12</v>
      </c>
      <c r="J72" s="25">
        <v>4939845.7894736798</v>
      </c>
      <c r="K72" s="25">
        <v>5211507.5294117602</v>
      </c>
      <c r="L72" s="25">
        <v>4728565.0769230798</v>
      </c>
      <c r="M72" s="25">
        <v>9643710.25</v>
      </c>
    </row>
    <row r="73" spans="1:13" x14ac:dyDescent="0.25">
      <c r="A73" s="16" t="s">
        <v>103</v>
      </c>
      <c r="B73" s="15" t="s">
        <v>2</v>
      </c>
      <c r="C73" s="17">
        <v>2462545.911764706</v>
      </c>
      <c r="D73" s="17">
        <v>2676849.0606060601</v>
      </c>
      <c r="E73" s="25">
        <v>4522202.4375</v>
      </c>
      <c r="F73" s="25">
        <v>16892597.3823529</v>
      </c>
      <c r="G73" s="25">
        <v>27408825.037037</v>
      </c>
      <c r="H73" s="25">
        <v>20628145.5</v>
      </c>
      <c r="I73" s="25">
        <v>19891072.280000001</v>
      </c>
      <c r="J73" s="25">
        <v>17027755.578947399</v>
      </c>
      <c r="K73" s="25">
        <v>22706730.7647059</v>
      </c>
      <c r="L73" s="25">
        <v>12951077.0769231</v>
      </c>
      <c r="M73" s="25">
        <v>88407601.833333299</v>
      </c>
    </row>
    <row r="74" spans="1:13" x14ac:dyDescent="0.25">
      <c r="A74" s="16" t="s">
        <v>104</v>
      </c>
      <c r="B74" s="15" t="s">
        <v>2</v>
      </c>
      <c r="C74" s="17">
        <v>9610390.1764705889</v>
      </c>
      <c r="D74" s="17">
        <v>9521287.0606060605</v>
      </c>
      <c r="E74" s="25">
        <v>18594812.6875</v>
      </c>
      <c r="F74" s="25">
        <v>20578519.4411765</v>
      </c>
      <c r="G74" s="25">
        <v>18103215.296296299</v>
      </c>
      <c r="H74" s="25">
        <v>20212859.375</v>
      </c>
      <c r="I74" s="25">
        <v>17424869.32</v>
      </c>
      <c r="J74" s="25">
        <v>21421130.526315801</v>
      </c>
      <c r="K74" s="25">
        <v>27407680.7647059</v>
      </c>
      <c r="L74" s="25">
        <v>21020654.307692301</v>
      </c>
      <c r="M74" s="25">
        <v>32700892.583333299</v>
      </c>
    </row>
    <row r="75" spans="1:13" x14ac:dyDescent="0.25">
      <c r="A75" s="15" t="s">
        <v>45</v>
      </c>
      <c r="B75" s="15" t="s">
        <v>2</v>
      </c>
      <c r="C75" s="54">
        <f t="shared" ref="C75:J75" si="19">SUM(C72:C74)</f>
        <v>14047809.735294119</v>
      </c>
      <c r="D75" s="54">
        <f t="shared" si="19"/>
        <v>13981061.545454539</v>
      </c>
      <c r="E75" s="54">
        <f t="shared" si="19"/>
        <v>25996969.5625</v>
      </c>
      <c r="F75" s="54">
        <f t="shared" si="19"/>
        <v>41537672.941176459</v>
      </c>
      <c r="G75" s="54">
        <f t="shared" si="19"/>
        <v>49748790.555555522</v>
      </c>
      <c r="H75" s="54">
        <f t="shared" si="19"/>
        <v>45849088.25</v>
      </c>
      <c r="I75" s="54">
        <f t="shared" si="19"/>
        <v>42655728.719999999</v>
      </c>
      <c r="J75" s="54">
        <f t="shared" si="19"/>
        <v>43388731.894736879</v>
      </c>
      <c r="K75" s="54">
        <v>55325919.058823556</v>
      </c>
      <c r="L75" s="54">
        <v>38700296.461538479</v>
      </c>
      <c r="M75" s="54">
        <f>SUM(M72:M74)</f>
        <v>130752204.6666666</v>
      </c>
    </row>
    <row r="76" spans="1:13" x14ac:dyDescent="0.25">
      <c r="A76" s="15"/>
      <c r="B76" s="15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4"/>
    </row>
    <row r="77" spans="1:13" x14ac:dyDescent="0.25">
      <c r="A77" s="47" t="s">
        <v>46</v>
      </c>
      <c r="B77" s="48" t="s">
        <v>2</v>
      </c>
      <c r="C77" s="43">
        <f t="shared" ref="C77:J77" si="20">C75+C69</f>
        <v>24927974.735294111</v>
      </c>
      <c r="D77" s="43">
        <f t="shared" si="20"/>
        <v>26046982.636363644</v>
      </c>
      <c r="E77" s="43">
        <f t="shared" si="20"/>
        <v>41292418.28125</v>
      </c>
      <c r="F77" s="43">
        <f t="shared" si="20"/>
        <v>63633211.999999963</v>
      </c>
      <c r="G77" s="43">
        <f t="shared" si="20"/>
        <v>70838611.777777791</v>
      </c>
      <c r="H77" s="43">
        <f t="shared" si="20"/>
        <v>72496634.000000104</v>
      </c>
      <c r="I77" s="43">
        <f t="shared" si="20"/>
        <v>75141579.280000001</v>
      </c>
      <c r="J77" s="43">
        <f t="shared" si="20"/>
        <v>70196226.263157964</v>
      </c>
      <c r="K77" s="43">
        <v>80757401.058823586</v>
      </c>
      <c r="L77" s="43">
        <v>65242559.461538479</v>
      </c>
      <c r="M77" s="43">
        <f>M75+M69</f>
        <v>185791138.08333325</v>
      </c>
    </row>
    <row r="78" spans="1:13" x14ac:dyDescent="0.25">
      <c r="A78" s="27"/>
      <c r="B78" s="15"/>
    </row>
    <row r="79" spans="1:13" x14ac:dyDescent="0.25">
      <c r="A79" s="27"/>
      <c r="B79" s="15"/>
    </row>
    <row r="80" spans="1:13" ht="15.75" x14ac:dyDescent="0.25">
      <c r="A80" s="37" t="s">
        <v>49</v>
      </c>
      <c r="B80" s="23"/>
    </row>
    <row r="81" spans="1:13" x14ac:dyDescent="0.25">
      <c r="A81" s="16" t="s">
        <v>88</v>
      </c>
      <c r="B81" s="23"/>
      <c r="C81" s="23"/>
      <c r="D81" s="23"/>
    </row>
    <row r="82" spans="1:13" ht="15" x14ac:dyDescent="0.25">
      <c r="A82" s="38"/>
      <c r="B82" s="39"/>
      <c r="C82" s="39">
        <v>2008</v>
      </c>
      <c r="D82" s="39">
        <v>2009</v>
      </c>
      <c r="E82" s="40">
        <v>2010</v>
      </c>
      <c r="F82" s="40">
        <v>2011</v>
      </c>
      <c r="G82" s="40">
        <v>2012</v>
      </c>
      <c r="H82" s="40">
        <v>2013</v>
      </c>
      <c r="I82" s="40">
        <v>2014</v>
      </c>
      <c r="J82" s="40">
        <v>2015</v>
      </c>
      <c r="K82" s="40">
        <v>2016</v>
      </c>
      <c r="L82" s="40">
        <v>2017</v>
      </c>
      <c r="M82" s="41" t="s">
        <v>69</v>
      </c>
    </row>
    <row r="83" spans="1:13" x14ac:dyDescent="0.25">
      <c r="A83" s="16" t="s">
        <v>7</v>
      </c>
      <c r="B83" s="15" t="s">
        <v>4</v>
      </c>
      <c r="C83" s="32">
        <f t="shared" ref="C83:M83" si="21">((C36+C38)/C66)*100</f>
        <v>33.698338912237901</v>
      </c>
      <c r="D83" s="32">
        <f t="shared" si="21"/>
        <v>27.063024311315509</v>
      </c>
      <c r="E83" s="32">
        <f t="shared" si="21"/>
        <v>13.770259479908034</v>
      </c>
      <c r="F83" s="32">
        <f t="shared" si="21"/>
        <v>15.389833390293568</v>
      </c>
      <c r="G83" s="32">
        <f t="shared" si="21"/>
        <v>13.988885041611395</v>
      </c>
      <c r="H83" s="32">
        <f t="shared" si="21"/>
        <v>6.8000063975382483</v>
      </c>
      <c r="I83" s="32">
        <f t="shared" si="21"/>
        <v>8.8871168230966227</v>
      </c>
      <c r="J83" s="32">
        <f t="shared" si="21"/>
        <v>12.13440246312253</v>
      </c>
      <c r="K83" s="32">
        <f t="shared" si="21"/>
        <v>11.184160573112099</v>
      </c>
      <c r="L83" s="32">
        <f t="shared" si="21"/>
        <v>16.791885229979041</v>
      </c>
      <c r="M83" s="32">
        <f t="shared" si="21"/>
        <v>7.8737637886579313</v>
      </c>
    </row>
    <row r="84" spans="1:13" x14ac:dyDescent="0.25">
      <c r="A84" s="16" t="s">
        <v>8</v>
      </c>
      <c r="B84" s="15" t="s">
        <v>4</v>
      </c>
      <c r="C84" s="32">
        <f t="shared" ref="C84:M84" si="22">(C36/C22)*100</f>
        <v>22.446493377261305</v>
      </c>
      <c r="D84" s="32">
        <f t="shared" si="22"/>
        <v>17.325634043564047</v>
      </c>
      <c r="E84" s="32">
        <f t="shared" si="22"/>
        <v>17.195426517134528</v>
      </c>
      <c r="F84" s="32">
        <f t="shared" si="22"/>
        <v>17.990158772005817</v>
      </c>
      <c r="G84" s="32">
        <f t="shared" si="22"/>
        <v>16.040390759061864</v>
      </c>
      <c r="H84" s="32">
        <f t="shared" si="22"/>
        <v>7.652871038592421</v>
      </c>
      <c r="I84" s="32">
        <f t="shared" si="22"/>
        <v>13.433517484772143</v>
      </c>
      <c r="J84" s="32">
        <f t="shared" si="22"/>
        <v>10.230493303200999</v>
      </c>
      <c r="K84" s="32">
        <f t="shared" si="22"/>
        <v>9.6207721708302003</v>
      </c>
      <c r="L84" s="32">
        <f t="shared" si="22"/>
        <v>7.3374866184408623</v>
      </c>
      <c r="M84" s="32">
        <f t="shared" si="22"/>
        <v>9.9595042334606099</v>
      </c>
    </row>
    <row r="85" spans="1:13" x14ac:dyDescent="0.25">
      <c r="A85" s="16" t="s">
        <v>16</v>
      </c>
      <c r="B85" s="15" t="s">
        <v>4</v>
      </c>
      <c r="C85" s="32">
        <f t="shared" ref="C85:M85" si="23">((C36+C38)/C108)*100</f>
        <v>24.209769259386345</v>
      </c>
      <c r="D85" s="32">
        <f t="shared" si="23"/>
        <v>20.074235065681624</v>
      </c>
      <c r="E85" s="32">
        <f t="shared" si="23"/>
        <v>20.849337878815252</v>
      </c>
      <c r="F85" s="32">
        <f t="shared" si="23"/>
        <v>20.489777499353774</v>
      </c>
      <c r="G85" s="32">
        <f t="shared" si="23"/>
        <v>18.671034593794438</v>
      </c>
      <c r="H85" s="32">
        <f t="shared" si="23"/>
        <v>8.2007861039182206</v>
      </c>
      <c r="I85" s="32">
        <f t="shared" si="23"/>
        <v>14.262576532893123</v>
      </c>
      <c r="J85" s="32">
        <f t="shared" si="23"/>
        <v>11.611677285031293</v>
      </c>
      <c r="K85" s="32">
        <f t="shared" si="23"/>
        <v>10.297792748598114</v>
      </c>
      <c r="L85" s="32">
        <f t="shared" si="23"/>
        <v>11.488290690169372</v>
      </c>
      <c r="M85" s="32">
        <f t="shared" si="23"/>
        <v>10.892688749437461</v>
      </c>
    </row>
    <row r="86" spans="1:13" x14ac:dyDescent="0.25">
      <c r="A86" s="16" t="s">
        <v>9</v>
      </c>
      <c r="B86" s="15" t="s">
        <v>4</v>
      </c>
      <c r="C86" s="32">
        <f t="shared" ref="C86:M86" si="24">(C64/C74)*100</f>
        <v>138.82693157227689</v>
      </c>
      <c r="D86" s="32">
        <f t="shared" si="24"/>
        <v>143.87530170712569</v>
      </c>
      <c r="E86" s="32">
        <f t="shared" si="24"/>
        <v>102.82367391284862</v>
      </c>
      <c r="F86" s="32">
        <f t="shared" si="24"/>
        <v>105.02476925321471</v>
      </c>
      <c r="G86" s="32">
        <f t="shared" si="24"/>
        <v>138.63896160390078</v>
      </c>
      <c r="H86" s="32">
        <f t="shared" si="24"/>
        <v>142.74216583966151</v>
      </c>
      <c r="I86" s="32">
        <f t="shared" si="24"/>
        <v>157.85591716563877</v>
      </c>
      <c r="J86" s="32">
        <f t="shared" si="24"/>
        <v>124.58719167311143</v>
      </c>
      <c r="K86" s="32">
        <f t="shared" si="24"/>
        <v>103.12837123053507</v>
      </c>
      <c r="L86" s="32">
        <f t="shared" si="24"/>
        <v>113.78914078009439</v>
      </c>
      <c r="M86" s="32">
        <f t="shared" si="24"/>
        <v>158.52914244229186</v>
      </c>
    </row>
    <row r="87" spans="1:13" x14ac:dyDescent="0.25">
      <c r="A87" s="16" t="s">
        <v>10</v>
      </c>
      <c r="B87" s="15" t="s">
        <v>4</v>
      </c>
      <c r="C87" s="32">
        <f t="shared" ref="C87:M87" si="25">((C64-C61)/C74)*100</f>
        <v>64.153294798283653</v>
      </c>
      <c r="D87" s="32">
        <f t="shared" si="25"/>
        <v>77.987364854381653</v>
      </c>
      <c r="E87" s="32">
        <f t="shared" si="25"/>
        <v>53.04469270954575</v>
      </c>
      <c r="F87" s="32">
        <f t="shared" si="25"/>
        <v>46.885470713585704</v>
      </c>
      <c r="G87" s="32">
        <f t="shared" si="25"/>
        <v>73.037590316496519</v>
      </c>
      <c r="H87" s="32">
        <f t="shared" si="25"/>
        <v>77.447729773924507</v>
      </c>
      <c r="I87" s="32">
        <f t="shared" si="25"/>
        <v>70.011303132114406</v>
      </c>
      <c r="J87" s="32">
        <f t="shared" si="25"/>
        <v>56.190207219885281</v>
      </c>
      <c r="K87" s="32">
        <f t="shared" si="25"/>
        <v>40.455113255682399</v>
      </c>
      <c r="L87" s="32">
        <f t="shared" si="25"/>
        <v>49.330038054220573</v>
      </c>
      <c r="M87" s="32">
        <f t="shared" si="25"/>
        <v>72.798465738107723</v>
      </c>
    </row>
    <row r="88" spans="1:13" x14ac:dyDescent="0.25">
      <c r="A88" s="16" t="s">
        <v>11</v>
      </c>
      <c r="B88" s="15" t="s">
        <v>4</v>
      </c>
      <c r="C88" s="32">
        <f t="shared" ref="C88:M88" si="26">((C36+C38)/C39)*100</f>
        <v>465.29613708828583</v>
      </c>
      <c r="D88" s="32">
        <f t="shared" si="26"/>
        <v>810.1269366901887</v>
      </c>
      <c r="E88" s="32">
        <f t="shared" si="26"/>
        <v>788.48779052207419</v>
      </c>
      <c r="F88" s="32">
        <f t="shared" si="26"/>
        <v>735.35349702120106</v>
      </c>
      <c r="G88" s="32">
        <f t="shared" si="26"/>
        <v>602.20064393340351</v>
      </c>
      <c r="H88" s="32">
        <f t="shared" si="26"/>
        <v>347.55148359415602</v>
      </c>
      <c r="I88" s="32">
        <f t="shared" si="26"/>
        <v>611.51240699193966</v>
      </c>
      <c r="J88" s="32">
        <f t="shared" si="26"/>
        <v>431.41248996678456</v>
      </c>
      <c r="K88" s="32">
        <f t="shared" si="26"/>
        <v>376.93635539542657</v>
      </c>
      <c r="L88" s="32">
        <f t="shared" si="26"/>
        <v>313.92087405986786</v>
      </c>
      <c r="M88" s="32">
        <f t="shared" si="26"/>
        <v>375.66764589352795</v>
      </c>
    </row>
    <row r="89" spans="1:13" x14ac:dyDescent="0.25">
      <c r="A89" s="16" t="s">
        <v>12</v>
      </c>
      <c r="B89" s="15" t="s">
        <v>4</v>
      </c>
      <c r="C89" s="32">
        <f t="shared" ref="C89:M89" si="27">(C69/C77)*100</f>
        <v>43.646405757124676</v>
      </c>
      <c r="D89" s="32">
        <f t="shared" si="27"/>
        <v>46.323680786211781</v>
      </c>
      <c r="E89" s="32">
        <f t="shared" si="27"/>
        <v>37.041784800710822</v>
      </c>
      <c r="F89" s="32">
        <f t="shared" si="27"/>
        <v>34.723281073448746</v>
      </c>
      <c r="G89" s="32">
        <f t="shared" si="27"/>
        <v>29.771646695140607</v>
      </c>
      <c r="H89" s="32">
        <f t="shared" si="27"/>
        <v>36.756942053337355</v>
      </c>
      <c r="I89" s="32">
        <f t="shared" si="27"/>
        <v>43.232855725520494</v>
      </c>
      <c r="J89" s="32">
        <f t="shared" si="27"/>
        <v>38.189366858444387</v>
      </c>
      <c r="K89" s="32">
        <f t="shared" si="27"/>
        <v>31.491209061415649</v>
      </c>
      <c r="L89" s="32">
        <f t="shared" si="27"/>
        <v>40.682436769892639</v>
      </c>
      <c r="M89" s="32">
        <f t="shared" si="27"/>
        <v>29.624089708724394</v>
      </c>
    </row>
    <row r="90" spans="1:13" x14ac:dyDescent="0.25">
      <c r="A90" s="16" t="s">
        <v>13</v>
      </c>
      <c r="B90" s="15" t="s">
        <v>4</v>
      </c>
      <c r="C90" s="32">
        <f t="shared" ref="C90:M90" si="28">(C74/C77)*100</f>
        <v>38.552631244702681</v>
      </c>
      <c r="D90" s="32">
        <f t="shared" si="28"/>
        <v>36.55428036917256</v>
      </c>
      <c r="E90" s="32">
        <f t="shared" si="28"/>
        <v>45.03202636582683</v>
      </c>
      <c r="F90" s="32">
        <f t="shared" si="28"/>
        <v>32.339275033258595</v>
      </c>
      <c r="G90" s="32">
        <f t="shared" si="28"/>
        <v>25.555576036817978</v>
      </c>
      <c r="H90" s="32">
        <f t="shared" si="28"/>
        <v>27.881100486679106</v>
      </c>
      <c r="I90" s="32">
        <f t="shared" si="28"/>
        <v>23.189383942902936</v>
      </c>
      <c r="J90" s="32">
        <f t="shared" si="28"/>
        <v>30.516071399636687</v>
      </c>
      <c r="K90" s="32">
        <f t="shared" si="28"/>
        <v>33.938289748505134</v>
      </c>
      <c r="L90" s="32">
        <f t="shared" si="28"/>
        <v>32.219236156859097</v>
      </c>
      <c r="M90" s="32">
        <f t="shared" si="28"/>
        <v>17.600889321570282</v>
      </c>
    </row>
    <row r="91" spans="1:13" x14ac:dyDescent="0.25">
      <c r="A91" s="18" t="s">
        <v>14</v>
      </c>
      <c r="B91" s="19" t="s">
        <v>4</v>
      </c>
      <c r="C91" s="34">
        <f t="shared" ref="C91:M91" si="29">((C73+C72)/C77)*100</f>
        <v>17.800962998172643</v>
      </c>
      <c r="D91" s="34">
        <f t="shared" si="29"/>
        <v>17.122038844615663</v>
      </c>
      <c r="E91" s="34">
        <f t="shared" si="29"/>
        <v>17.926188833462341</v>
      </c>
      <c r="F91" s="34">
        <f t="shared" si="29"/>
        <v>32.937443893292659</v>
      </c>
      <c r="G91" s="34">
        <f t="shared" si="29"/>
        <v>44.672777268041408</v>
      </c>
      <c r="H91" s="34">
        <f t="shared" si="29"/>
        <v>35.361957459983543</v>
      </c>
      <c r="I91" s="34">
        <f t="shared" si="29"/>
        <v>33.57776033157657</v>
      </c>
      <c r="J91" s="34">
        <f t="shared" si="29"/>
        <v>31.294561741918926</v>
      </c>
      <c r="K91" s="34">
        <f t="shared" si="29"/>
        <v>34.57050119007922</v>
      </c>
      <c r="L91" s="34">
        <f t="shared" si="29"/>
        <v>27.098327073248267</v>
      </c>
      <c r="M91" s="34">
        <f t="shared" si="29"/>
        <v>52.775020969705324</v>
      </c>
    </row>
    <row r="92" spans="1:13" x14ac:dyDescent="0.25">
      <c r="A92" s="27"/>
      <c r="B92" s="15"/>
    </row>
    <row r="93" spans="1:13" x14ac:dyDescent="0.25">
      <c r="A93" s="27"/>
      <c r="B93" s="15"/>
    </row>
    <row r="94" spans="1:13" ht="15.75" x14ac:dyDescent="0.25">
      <c r="A94" s="37" t="s">
        <v>48</v>
      </c>
      <c r="B94" s="23"/>
    </row>
    <row r="95" spans="1:13" x14ac:dyDescent="0.25">
      <c r="A95" s="16" t="s">
        <v>88</v>
      </c>
      <c r="B95" s="23"/>
      <c r="C95" s="23"/>
      <c r="D95" s="23"/>
    </row>
    <row r="96" spans="1:13" ht="15" x14ac:dyDescent="0.25">
      <c r="A96" s="38"/>
      <c r="B96" s="39"/>
      <c r="C96" s="39">
        <v>2008</v>
      </c>
      <c r="D96" s="39">
        <v>2009</v>
      </c>
      <c r="E96" s="40">
        <v>2010</v>
      </c>
      <c r="F96" s="40">
        <v>2011</v>
      </c>
      <c r="G96" s="40">
        <v>2012</v>
      </c>
      <c r="H96" s="40">
        <v>2013</v>
      </c>
      <c r="I96" s="40">
        <v>2014</v>
      </c>
      <c r="J96" s="40">
        <v>2015</v>
      </c>
      <c r="K96" s="40">
        <v>2016</v>
      </c>
      <c r="L96" s="40">
        <v>2017</v>
      </c>
      <c r="M96" s="41" t="s">
        <v>69</v>
      </c>
    </row>
    <row r="97" spans="1:13" x14ac:dyDescent="0.25">
      <c r="A97" s="16" t="s">
        <v>3</v>
      </c>
      <c r="B97" s="15" t="s">
        <v>1</v>
      </c>
      <c r="C97" s="24">
        <v>3575018.9230769202</v>
      </c>
      <c r="D97" s="24">
        <v>3507297.2972972998</v>
      </c>
      <c r="E97" s="25">
        <v>2645914.2857142901</v>
      </c>
      <c r="F97" s="25">
        <v>4885717.9487179499</v>
      </c>
      <c r="G97" s="25">
        <v>4784433.3333333302</v>
      </c>
      <c r="H97" s="25">
        <v>5385428.57142857</v>
      </c>
      <c r="I97" s="25">
        <v>4278598.5999999996</v>
      </c>
      <c r="J97" s="25">
        <v>6925168.5217391299</v>
      </c>
      <c r="K97" s="25">
        <v>6978681</v>
      </c>
      <c r="L97" s="25">
        <v>7570359.8823529398</v>
      </c>
      <c r="M97" s="25">
        <v>9959941.1764705908</v>
      </c>
    </row>
    <row r="98" spans="1:13" x14ac:dyDescent="0.25">
      <c r="A98" s="16" t="s">
        <v>22</v>
      </c>
      <c r="B98" s="15" t="s">
        <v>1</v>
      </c>
      <c r="C98" s="17">
        <v>1617246.48717949</v>
      </c>
      <c r="D98" s="17">
        <v>1720621.6216216199</v>
      </c>
      <c r="E98" s="25">
        <v>1406257.1428571399</v>
      </c>
      <c r="F98" s="25">
        <v>1467948.7179487201</v>
      </c>
      <c r="G98" s="25">
        <v>1560100</v>
      </c>
      <c r="H98" s="25">
        <v>1850785.7142857099</v>
      </c>
      <c r="I98" s="25">
        <v>1308424.66666667</v>
      </c>
      <c r="J98" s="25">
        <v>1498936.2608695701</v>
      </c>
      <c r="K98" s="25">
        <v>1818088</v>
      </c>
      <c r="L98" s="25">
        <v>2035078.9411764699</v>
      </c>
      <c r="M98" s="25">
        <v>2067941.1764705901</v>
      </c>
    </row>
    <row r="99" spans="1:13" x14ac:dyDescent="0.25">
      <c r="A99" s="6" t="s">
        <v>28</v>
      </c>
      <c r="B99" s="15" t="s">
        <v>1</v>
      </c>
      <c r="C99" s="17">
        <f>SUM(C97:C98)</f>
        <v>5192265.41025641</v>
      </c>
      <c r="D99" s="17">
        <f>SUM(D97:D98)</f>
        <v>5227918.9189189197</v>
      </c>
      <c r="E99" s="17">
        <f t="shared" ref="E99:M99" si="30">SUM(E97:E98)</f>
        <v>4052171.42857143</v>
      </c>
      <c r="F99" s="17">
        <f t="shared" si="30"/>
        <v>6353666.6666666698</v>
      </c>
      <c r="G99" s="17">
        <f t="shared" si="30"/>
        <v>6344533.3333333302</v>
      </c>
      <c r="H99" s="17">
        <f t="shared" si="30"/>
        <v>7236214.2857142799</v>
      </c>
      <c r="I99" s="17">
        <f t="shared" si="30"/>
        <v>5587023.2666666694</v>
      </c>
      <c r="J99" s="17">
        <f t="shared" si="30"/>
        <v>8424104.7826086991</v>
      </c>
      <c r="K99" s="17">
        <f t="shared" si="30"/>
        <v>8796769</v>
      </c>
      <c r="L99" s="17">
        <f t="shared" si="30"/>
        <v>9605438.8235294092</v>
      </c>
      <c r="M99" s="17">
        <f t="shared" si="30"/>
        <v>12027882.352941182</v>
      </c>
    </row>
    <row r="100" spans="1:13" x14ac:dyDescent="0.25">
      <c r="A100" s="6" t="s">
        <v>47</v>
      </c>
      <c r="B100" s="15"/>
      <c r="C100" s="31">
        <f t="shared" ref="C100:H100" si="31">(C98/C99)*100</f>
        <v>31.147223021090237</v>
      </c>
      <c r="D100" s="31">
        <f t="shared" si="31"/>
        <v>32.912171139360879</v>
      </c>
      <c r="E100" s="31">
        <f t="shared" si="31"/>
        <v>34.703791970442573</v>
      </c>
      <c r="F100" s="31">
        <f t="shared" si="31"/>
        <v>23.103961774545713</v>
      </c>
      <c r="G100" s="31">
        <f t="shared" si="31"/>
        <v>24.589672999327515</v>
      </c>
      <c r="H100" s="31">
        <f t="shared" si="31"/>
        <v>25.576712369332782</v>
      </c>
      <c r="I100" s="31">
        <f t="shared" ref="I100:M100" si="32">(I98/I99)*100</f>
        <v>23.418994412874579</v>
      </c>
      <c r="J100" s="31">
        <f t="shared" si="32"/>
        <v>17.793418998824386</v>
      </c>
      <c r="K100" s="31">
        <f t="shared" si="32"/>
        <v>20.667679235410183</v>
      </c>
      <c r="L100" s="31">
        <f t="shared" si="32"/>
        <v>21.186735750076885</v>
      </c>
      <c r="M100" s="31">
        <f t="shared" si="32"/>
        <v>17.192894940188001</v>
      </c>
    </row>
    <row r="101" spans="1:13" x14ac:dyDescent="0.25">
      <c r="B101" s="15"/>
      <c r="C101" s="31"/>
      <c r="D101" s="31"/>
      <c r="E101" s="31"/>
      <c r="F101" s="31"/>
      <c r="G101" s="31"/>
      <c r="H101" s="31"/>
      <c r="I101" s="31"/>
      <c r="J101" s="31"/>
      <c r="K101" s="31"/>
      <c r="L101" s="31"/>
    </row>
    <row r="102" spans="1:13" x14ac:dyDescent="0.25">
      <c r="A102" s="16" t="s">
        <v>23</v>
      </c>
      <c r="B102" s="15" t="s">
        <v>1</v>
      </c>
      <c r="C102" s="17">
        <v>36230.769230769198</v>
      </c>
      <c r="D102" s="17">
        <v>2615108.1081081098</v>
      </c>
      <c r="E102" s="25">
        <v>145714.285714286</v>
      </c>
      <c r="F102" s="25">
        <v>1896974.3589743599</v>
      </c>
      <c r="G102" s="25">
        <v>5837200</v>
      </c>
      <c r="H102" s="25">
        <v>6016178.57142857</v>
      </c>
      <c r="I102" s="25">
        <v>1234633.33333333</v>
      </c>
      <c r="J102" s="25">
        <v>8308391.3043478299</v>
      </c>
      <c r="K102" s="25">
        <v>484772.727272727</v>
      </c>
      <c r="L102" s="25">
        <v>1987235.29411765</v>
      </c>
      <c r="M102" s="25">
        <v>3947235.29411765</v>
      </c>
    </row>
    <row r="103" spans="1:13" x14ac:dyDescent="0.25">
      <c r="A103" s="16" t="s">
        <v>51</v>
      </c>
      <c r="B103" s="15" t="s">
        <v>1</v>
      </c>
      <c r="C103" s="17">
        <f t="shared" ref="C103:I103" si="33">(C97+C98)/C111</f>
        <v>513538.1187867737</v>
      </c>
      <c r="D103" s="17">
        <f t="shared" si="33"/>
        <v>511659.83335537469</v>
      </c>
      <c r="E103" s="17">
        <f t="shared" si="33"/>
        <v>516181.39467171393</v>
      </c>
      <c r="F103" s="17">
        <f t="shared" si="33"/>
        <v>495556.26662400091</v>
      </c>
      <c r="G103" s="17">
        <f t="shared" si="33"/>
        <v>400302.85185496823</v>
      </c>
      <c r="H103" s="17">
        <f t="shared" si="33"/>
        <v>412076.71500335645</v>
      </c>
      <c r="I103" s="17">
        <f t="shared" si="33"/>
        <v>488461.55505041697</v>
      </c>
      <c r="J103" s="17">
        <f t="shared" ref="J103:M103" si="34">(J97+J98)/J111</f>
        <v>381872.38361780142</v>
      </c>
      <c r="K103" s="17">
        <f t="shared" si="34"/>
        <v>355764.76708702574</v>
      </c>
      <c r="L103" s="17">
        <f t="shared" si="34"/>
        <v>365536.48818051605</v>
      </c>
      <c r="M103" s="17">
        <f t="shared" si="34"/>
        <v>391712.64367816079</v>
      </c>
    </row>
    <row r="104" spans="1:13" x14ac:dyDescent="0.25">
      <c r="A104" s="16" t="s">
        <v>50</v>
      </c>
      <c r="B104" s="15" t="s">
        <v>2</v>
      </c>
      <c r="C104" s="33">
        <f t="shared" ref="C104:H105" si="35">C17/C97</f>
        <v>8.2627690376650715</v>
      </c>
      <c r="D104" s="33">
        <f t="shared" si="35"/>
        <v>8.7807763658780811</v>
      </c>
      <c r="E104" s="33">
        <f t="shared" si="35"/>
        <v>8.5676153854459951</v>
      </c>
      <c r="F104" s="33">
        <f t="shared" si="35"/>
        <v>8.4557241200149011</v>
      </c>
      <c r="G104" s="33">
        <f t="shared" si="35"/>
        <v>9.3384806211812048</v>
      </c>
      <c r="H104" s="33">
        <f t="shared" si="35"/>
        <v>9.3657577590323076</v>
      </c>
      <c r="I104" s="33">
        <f t="shared" ref="I104:M104" si="36">I17/I97</f>
        <v>9.6075554660974039</v>
      </c>
      <c r="J104" s="33">
        <f t="shared" si="36"/>
        <v>9.62920413878361</v>
      </c>
      <c r="K104" s="33">
        <f t="shared" si="36"/>
        <v>11.329836671011456</v>
      </c>
      <c r="L104" s="33">
        <f t="shared" si="36"/>
        <v>11.715818856323232</v>
      </c>
      <c r="M104" s="33">
        <f t="shared" si="36"/>
        <v>11.674125231072678</v>
      </c>
    </row>
    <row r="105" spans="1:13" x14ac:dyDescent="0.25">
      <c r="A105" s="16" t="s">
        <v>52</v>
      </c>
      <c r="B105" s="15" t="s">
        <v>2</v>
      </c>
      <c r="C105" s="33">
        <f t="shared" si="35"/>
        <v>2.1190100844561481</v>
      </c>
      <c r="D105" s="33">
        <f t="shared" si="35"/>
        <v>2.1688010618412599</v>
      </c>
      <c r="E105" s="33">
        <f t="shared" si="35"/>
        <v>2.7198495296531893</v>
      </c>
      <c r="F105" s="33">
        <f t="shared" si="35"/>
        <v>2.6273920698689914</v>
      </c>
      <c r="G105" s="33">
        <f t="shared" si="35"/>
        <v>2.6441653099160307</v>
      </c>
      <c r="H105" s="33">
        <f t="shared" si="35"/>
        <v>3.1314940372814717</v>
      </c>
      <c r="I105" s="33">
        <f t="shared" ref="I105:M105" si="37">I18/I98</f>
        <v>3.181464809845111</v>
      </c>
      <c r="J105" s="33">
        <f t="shared" si="37"/>
        <v>3.447526324030239</v>
      </c>
      <c r="K105" s="33">
        <f t="shared" si="37"/>
        <v>3.4046251536579311</v>
      </c>
      <c r="L105" s="33">
        <f t="shared" si="37"/>
        <v>3.158004854964148</v>
      </c>
      <c r="M105" s="33">
        <f t="shared" si="37"/>
        <v>3.7115930308633165</v>
      </c>
    </row>
    <row r="106" spans="1:13" x14ac:dyDescent="0.25">
      <c r="A106" s="16" t="s">
        <v>53</v>
      </c>
      <c r="B106" s="15" t="s">
        <v>2</v>
      </c>
      <c r="C106" s="33">
        <f t="shared" ref="C106:H106" si="38">(C17+C18)/(C97+C98)</f>
        <v>6.3491587346308886</v>
      </c>
      <c r="D106" s="33">
        <f t="shared" si="38"/>
        <v>6.6046317381212054</v>
      </c>
      <c r="E106" s="33">
        <f t="shared" si="38"/>
        <v>6.5382188879330894</v>
      </c>
      <c r="F106" s="33">
        <f t="shared" si="38"/>
        <v>7.1091485110555936</v>
      </c>
      <c r="G106" s="33">
        <f t="shared" si="38"/>
        <v>7.692370376597184</v>
      </c>
      <c r="H106" s="33">
        <f t="shared" si="38"/>
        <v>7.7712380585744354</v>
      </c>
      <c r="I106" s="33">
        <f t="shared" ref="I106:M106" si="39">(I17+I18)/(I97+I98)</f>
        <v>8.1026296543434242</v>
      </c>
      <c r="J106" s="33">
        <f t="shared" si="39"/>
        <v>8.5292723040471721</v>
      </c>
      <c r="K106" s="33">
        <f t="shared" si="39"/>
        <v>9.691879375877047</v>
      </c>
      <c r="L106" s="33">
        <f t="shared" si="39"/>
        <v>9.9026974178722025</v>
      </c>
      <c r="M106" s="33">
        <f t="shared" si="39"/>
        <v>10.305135435312041</v>
      </c>
    </row>
    <row r="107" spans="1:13" x14ac:dyDescent="0.25">
      <c r="A107" s="16"/>
      <c r="B107" s="15"/>
      <c r="C107" s="17"/>
      <c r="D107" s="17"/>
      <c r="E107" s="25"/>
      <c r="F107" s="25"/>
      <c r="G107" s="25"/>
      <c r="H107" s="25"/>
      <c r="I107" s="25"/>
      <c r="J107" s="25"/>
      <c r="K107" s="25"/>
      <c r="L107" s="25"/>
    </row>
    <row r="108" spans="1:13" x14ac:dyDescent="0.25">
      <c r="A108" s="16" t="s">
        <v>6</v>
      </c>
      <c r="B108" s="15" t="s">
        <v>2</v>
      </c>
      <c r="C108" s="17">
        <f t="shared" ref="C108:H108" si="40">C17+C18+C19+C28</f>
        <v>34698031.692307733</v>
      </c>
      <c r="D108" s="17">
        <f t="shared" si="40"/>
        <v>35115167.378378354</v>
      </c>
      <c r="E108" s="17">
        <f t="shared" si="40"/>
        <v>27272200.085714247</v>
      </c>
      <c r="F108" s="17">
        <f t="shared" si="40"/>
        <v>47794786</v>
      </c>
      <c r="G108" s="17">
        <f t="shared" si="40"/>
        <v>53074359.200000025</v>
      </c>
      <c r="H108" s="17">
        <f t="shared" si="40"/>
        <v>60113453.607142836</v>
      </c>
      <c r="I108" s="17">
        <f t="shared" ref="I108:M108" si="41">I17+I18+I19+I28</f>
        <v>46821273.266666695</v>
      </c>
      <c r="J108" s="17">
        <f t="shared" si="41"/>
        <v>73356263.695652217</v>
      </c>
      <c r="K108" s="17">
        <f t="shared" si="41"/>
        <v>87708479.181818187</v>
      </c>
      <c r="L108" s="17">
        <f t="shared" si="41"/>
        <v>95361929.823529378</v>
      </c>
      <c r="M108" s="17">
        <f t="shared" si="41"/>
        <v>134298846.58823499</v>
      </c>
    </row>
    <row r="109" spans="1:13" x14ac:dyDescent="0.25">
      <c r="A109" s="16" t="s">
        <v>54</v>
      </c>
      <c r="B109" s="15" t="s">
        <v>2</v>
      </c>
      <c r="C109" s="17">
        <f t="shared" ref="C109:H109" si="42">C108/C111</f>
        <v>3431789.5009129783</v>
      </c>
      <c r="D109" s="17">
        <f t="shared" si="42"/>
        <v>3436744.3274698979</v>
      </c>
      <c r="E109" s="17">
        <f t="shared" si="42"/>
        <v>3474039.1723686093</v>
      </c>
      <c r="F109" s="17">
        <f t="shared" si="42"/>
        <v>3727769.6418214766</v>
      </c>
      <c r="G109" s="17">
        <f t="shared" si="42"/>
        <v>3348680.8614452849</v>
      </c>
      <c r="H109" s="17">
        <f t="shared" si="42"/>
        <v>3423247.780105358</v>
      </c>
      <c r="I109" s="17">
        <f t="shared" ref="I109:M109" si="43">I108/I111</f>
        <v>4093484.2862971406</v>
      </c>
      <c r="J109" s="17">
        <f t="shared" si="43"/>
        <v>3325306.6045173262</v>
      </c>
      <c r="K109" s="17">
        <f t="shared" si="43"/>
        <v>3547164.4950182047</v>
      </c>
      <c r="L109" s="17">
        <f t="shared" si="43"/>
        <v>3629013.2678187704</v>
      </c>
      <c r="M109" s="17">
        <f t="shared" si="43"/>
        <v>4373717.2260536272</v>
      </c>
    </row>
    <row r="110" spans="1:13" x14ac:dyDescent="0.25">
      <c r="A110" s="16"/>
      <c r="B110" s="15"/>
      <c r="C110" s="17"/>
      <c r="D110" s="17"/>
      <c r="E110" s="17"/>
      <c r="F110" s="17"/>
      <c r="G110" s="17"/>
      <c r="H110" s="17"/>
      <c r="I110" s="17"/>
      <c r="J110" s="17"/>
      <c r="K110" s="17"/>
      <c r="L110" s="17"/>
    </row>
    <row r="111" spans="1:13" x14ac:dyDescent="0.25">
      <c r="A111" s="18" t="s">
        <v>5</v>
      </c>
      <c r="B111" s="19"/>
      <c r="C111" s="55">
        <v>10.110769230769201</v>
      </c>
      <c r="D111" s="55">
        <v>10.217567567567601</v>
      </c>
      <c r="E111" s="34">
        <v>7.8502857142857101</v>
      </c>
      <c r="F111" s="34">
        <v>12.8212820512821</v>
      </c>
      <c r="G111" s="34">
        <v>15.8493333333333</v>
      </c>
      <c r="H111" s="34">
        <v>17.5603571428571</v>
      </c>
      <c r="I111" s="34">
        <v>11.438000000000001</v>
      </c>
      <c r="J111" s="34">
        <v>22.06</v>
      </c>
      <c r="K111" s="34">
        <v>24.726363636363601</v>
      </c>
      <c r="L111" s="34">
        <v>26.277647058823501</v>
      </c>
      <c r="M111" s="55">
        <v>30.705882352941199</v>
      </c>
    </row>
    <row r="114" spans="1:13" ht="15.75" x14ac:dyDescent="0.25">
      <c r="A114" s="37" t="s">
        <v>55</v>
      </c>
      <c r="B114" s="23"/>
    </row>
    <row r="115" spans="1:13" x14ac:dyDescent="0.25">
      <c r="A115" s="16" t="s">
        <v>88</v>
      </c>
      <c r="B115" s="23"/>
      <c r="C115" s="23"/>
      <c r="D115" s="23"/>
    </row>
    <row r="116" spans="1:13" ht="15" x14ac:dyDescent="0.25">
      <c r="A116" s="38"/>
      <c r="B116" s="39"/>
      <c r="C116" s="39">
        <v>2008</v>
      </c>
      <c r="D116" s="39">
        <v>2009</v>
      </c>
      <c r="E116" s="40">
        <v>2010</v>
      </c>
      <c r="F116" s="40">
        <v>2011</v>
      </c>
      <c r="G116" s="40">
        <v>2012</v>
      </c>
      <c r="H116" s="40">
        <v>2013</v>
      </c>
      <c r="I116" s="40">
        <v>2014</v>
      </c>
      <c r="J116" s="40">
        <v>2015</v>
      </c>
      <c r="K116" s="40">
        <v>2016</v>
      </c>
      <c r="L116" s="40">
        <v>2017</v>
      </c>
      <c r="M116" s="41" t="s">
        <v>69</v>
      </c>
    </row>
    <row r="117" spans="1:13" x14ac:dyDescent="0.25">
      <c r="A117" s="16" t="s">
        <v>105</v>
      </c>
      <c r="B117" s="15" t="s">
        <v>2</v>
      </c>
      <c r="C117" s="33">
        <f t="shared" ref="C117:M117" si="44">C24/(C97+C98)</f>
        <v>0.63460136522296917</v>
      </c>
      <c r="D117" s="33">
        <f t="shared" si="44"/>
        <v>0.64567252226869154</v>
      </c>
      <c r="E117" s="33">
        <f t="shared" si="44"/>
        <v>0.93694785159279537</v>
      </c>
      <c r="F117" s="33">
        <f t="shared" si="44"/>
        <v>0.81809611651660885</v>
      </c>
      <c r="G117" s="33">
        <f t="shared" si="44"/>
        <v>0.89104323932414253</v>
      </c>
      <c r="H117" s="33">
        <f t="shared" si="44"/>
        <v>1.5627518187292124</v>
      </c>
      <c r="I117" s="33">
        <f t="shared" si="44"/>
        <v>1.3927436899045662</v>
      </c>
      <c r="J117" s="33">
        <f t="shared" si="44"/>
        <v>0.82334282352592558</v>
      </c>
      <c r="K117" s="33">
        <f t="shared" si="44"/>
        <v>1.583428999484197</v>
      </c>
      <c r="L117" s="33">
        <f t="shared" si="44"/>
        <v>1.3431679699111665</v>
      </c>
      <c r="M117" s="33">
        <f t="shared" si="44"/>
        <v>1.2481702954898877</v>
      </c>
    </row>
    <row r="118" spans="1:13" x14ac:dyDescent="0.25">
      <c r="A118" s="16" t="s">
        <v>106</v>
      </c>
      <c r="B118" s="15" t="s">
        <v>2</v>
      </c>
      <c r="C118" s="33">
        <f t="shared" ref="C118:M118" si="45">C25/(C97+C98)</f>
        <v>0.74907135910454892</v>
      </c>
      <c r="D118" s="33">
        <f t="shared" si="45"/>
        <v>0.89509253333195471</v>
      </c>
      <c r="E118" s="33">
        <f t="shared" si="45"/>
        <v>0.71468592500669925</v>
      </c>
      <c r="F118" s="33">
        <f t="shared" si="45"/>
        <v>1.1927228654562467</v>
      </c>
      <c r="G118" s="33">
        <f t="shared" si="45"/>
        <v>1.3114843592383996</v>
      </c>
      <c r="H118" s="33">
        <f t="shared" si="45"/>
        <v>1.4947279901685009</v>
      </c>
      <c r="I118" s="33">
        <f t="shared" si="45"/>
        <v>0.98162596996046048</v>
      </c>
      <c r="J118" s="33">
        <f t="shared" si="45"/>
        <v>1.9897256325675361</v>
      </c>
      <c r="K118" s="33">
        <f t="shared" si="45"/>
        <v>1.6891821200591832</v>
      </c>
      <c r="L118" s="33">
        <f t="shared" si="45"/>
        <v>1.5917553449804123</v>
      </c>
      <c r="M118" s="33">
        <f t="shared" si="45"/>
        <v>1.6900960855658869</v>
      </c>
    </row>
    <row r="119" spans="1:13" x14ac:dyDescent="0.25">
      <c r="A119" s="16" t="s">
        <v>107</v>
      </c>
      <c r="B119" s="15" t="s">
        <v>2</v>
      </c>
      <c r="C119" s="33">
        <f t="shared" ref="C119:M119" si="46">C26/(C97+C98)</f>
        <v>6.8402443435206045E-2</v>
      </c>
      <c r="D119" s="33">
        <f t="shared" si="46"/>
        <v>6.6458189657400732E-2</v>
      </c>
      <c r="E119" s="33">
        <f t="shared" si="46"/>
        <v>8.0684832118229258E-2</v>
      </c>
      <c r="F119" s="33">
        <f t="shared" si="46"/>
        <v>7.1787685689264844E-2</v>
      </c>
      <c r="G119" s="33">
        <f t="shared" si="46"/>
        <v>7.2660305985205093E-2</v>
      </c>
      <c r="H119" s="33">
        <f t="shared" si="46"/>
        <v>6.7300191497132511E-2</v>
      </c>
      <c r="I119" s="33">
        <f t="shared" si="46"/>
        <v>7.0619006669848619E-2</v>
      </c>
      <c r="J119" s="33">
        <f t="shared" si="46"/>
        <v>6.2937473268350322E-2</v>
      </c>
      <c r="K119" s="33">
        <f t="shared" si="46"/>
        <v>7.0291582987096507E-2</v>
      </c>
      <c r="L119" s="33">
        <f t="shared" si="46"/>
        <v>0.10788270934248871</v>
      </c>
      <c r="M119" s="33">
        <f t="shared" si="46"/>
        <v>7.5867298531842681E-2</v>
      </c>
    </row>
    <row r="120" spans="1:13" x14ac:dyDescent="0.25">
      <c r="A120" s="16" t="s">
        <v>108</v>
      </c>
      <c r="B120" s="15" t="s">
        <v>2</v>
      </c>
      <c r="C120" s="33">
        <f t="shared" ref="C120:M120" si="47">C27/(C97+C98)</f>
        <v>1.1186359636084149</v>
      </c>
      <c r="D120" s="33">
        <f t="shared" si="47"/>
        <v>1.1515100939343346</v>
      </c>
      <c r="E120" s="33">
        <f t="shared" si="47"/>
        <v>0.91562493477923623</v>
      </c>
      <c r="F120" s="33">
        <f t="shared" si="47"/>
        <v>1.0786364990132888</v>
      </c>
      <c r="G120" s="33">
        <f t="shared" si="47"/>
        <v>1.0731864229572967</v>
      </c>
      <c r="H120" s="33">
        <f t="shared" si="47"/>
        <v>1.093226864876071</v>
      </c>
      <c r="I120" s="33">
        <f t="shared" si="47"/>
        <v>1.0894306758390793</v>
      </c>
      <c r="J120" s="33">
        <f t="shared" si="47"/>
        <v>0.8168449740060103</v>
      </c>
      <c r="K120" s="33">
        <f t="shared" si="47"/>
        <v>1.2145930976578903</v>
      </c>
      <c r="L120" s="33">
        <f t="shared" si="47"/>
        <v>1.3069830658439425</v>
      </c>
      <c r="M120" s="33">
        <f t="shared" si="47"/>
        <v>1.311512505257395</v>
      </c>
    </row>
    <row r="121" spans="1:13" x14ac:dyDescent="0.25">
      <c r="A121" s="16" t="s">
        <v>109</v>
      </c>
      <c r="B121" s="15" t="s">
        <v>2</v>
      </c>
      <c r="C121" s="33">
        <f t="shared" ref="C121:M121" si="48">C29/(C97+C98)</f>
        <v>1.0675689008450246</v>
      </c>
      <c r="D121" s="33">
        <f t="shared" si="48"/>
        <v>1.3954218153055582</v>
      </c>
      <c r="E121" s="33">
        <f t="shared" si="48"/>
        <v>1.1398073343392592</v>
      </c>
      <c r="F121" s="33">
        <f t="shared" si="48"/>
        <v>1.265394514776446</v>
      </c>
      <c r="G121" s="33">
        <f t="shared" si="48"/>
        <v>1.6776441030598477</v>
      </c>
      <c r="H121" s="33">
        <f t="shared" si="48"/>
        <v>1.6563895337933285</v>
      </c>
      <c r="I121" s="33">
        <f t="shared" si="48"/>
        <v>1.4574991925634717</v>
      </c>
      <c r="J121" s="33">
        <f t="shared" si="48"/>
        <v>1.8634754894095054</v>
      </c>
      <c r="K121" s="33">
        <f t="shared" si="48"/>
        <v>1.9990309975277172</v>
      </c>
      <c r="L121" s="33">
        <f t="shared" si="48"/>
        <v>2.1945120123733783</v>
      </c>
      <c r="M121" s="33">
        <f t="shared" si="48"/>
        <v>2.158739003491887</v>
      </c>
    </row>
    <row r="122" spans="1:13" x14ac:dyDescent="0.25">
      <c r="A122" s="16" t="s">
        <v>110</v>
      </c>
      <c r="B122" s="15" t="s">
        <v>2</v>
      </c>
      <c r="C122" s="33">
        <f t="shared" ref="C122:M122" si="49">C31/(C97+C98)</f>
        <v>0.34892130059864046</v>
      </c>
      <c r="D122" s="33">
        <f t="shared" si="49"/>
        <v>0.30357471579306528</v>
      </c>
      <c r="E122" s="33">
        <f t="shared" si="49"/>
        <v>0.38932235979298491</v>
      </c>
      <c r="F122" s="33">
        <f t="shared" si="49"/>
        <v>0.49443703010173834</v>
      </c>
      <c r="G122" s="33">
        <f t="shared" si="49"/>
        <v>0.65470990774209803</v>
      </c>
      <c r="H122" s="33">
        <f t="shared" si="49"/>
        <v>0.51945591124009305</v>
      </c>
      <c r="I122" s="33">
        <f t="shared" si="49"/>
        <v>0.69284363937199189</v>
      </c>
      <c r="J122" s="33">
        <f t="shared" si="49"/>
        <v>0.59731390371966242</v>
      </c>
      <c r="K122" s="33">
        <f t="shared" si="49"/>
        <v>0.58089107902727022</v>
      </c>
      <c r="L122" s="33">
        <f t="shared" si="49"/>
        <v>0.55970340577880939</v>
      </c>
      <c r="M122" s="33">
        <f t="shared" si="49"/>
        <v>0.88926926161761111</v>
      </c>
    </row>
    <row r="123" spans="1:13" x14ac:dyDescent="0.25">
      <c r="A123" s="16" t="s">
        <v>111</v>
      </c>
      <c r="B123" s="15" t="s">
        <v>2</v>
      </c>
      <c r="C123" s="33">
        <f t="shared" ref="C123:M123" si="50">C32/(C97+C98)</f>
        <v>0.29229729381845687</v>
      </c>
      <c r="D123" s="33">
        <f t="shared" si="50"/>
        <v>0.25923380705463822</v>
      </c>
      <c r="E123" s="33">
        <f t="shared" si="50"/>
        <v>0.28778695020659179</v>
      </c>
      <c r="F123" s="33">
        <f t="shared" si="50"/>
        <v>0.32342004818538045</v>
      </c>
      <c r="G123" s="33">
        <f t="shared" si="50"/>
        <v>0.29643303421318157</v>
      </c>
      <c r="H123" s="33">
        <f t="shared" si="50"/>
        <v>0.33478220656025831</v>
      </c>
      <c r="I123" s="33">
        <f t="shared" si="50"/>
        <v>0.32403249105257037</v>
      </c>
      <c r="J123" s="33">
        <f t="shared" si="50"/>
        <v>0.35932616965982894</v>
      </c>
      <c r="K123" s="33">
        <f t="shared" si="50"/>
        <v>0.50101745517948926</v>
      </c>
      <c r="L123" s="33">
        <f t="shared" si="50"/>
        <v>0.60126861338239379</v>
      </c>
      <c r="M123" s="33">
        <f t="shared" si="50"/>
        <v>0.6706682463296062</v>
      </c>
    </row>
    <row r="124" spans="1:13" x14ac:dyDescent="0.25">
      <c r="A124" s="16" t="s">
        <v>112</v>
      </c>
      <c r="B124" s="15" t="s">
        <v>2</v>
      </c>
      <c r="C124" s="33">
        <f t="shared" ref="C124:M124" si="51">C33/(C97+C98)</f>
        <v>1.0614045839810322</v>
      </c>
      <c r="D124" s="33">
        <f t="shared" si="51"/>
        <v>0.90225637817745685</v>
      </c>
      <c r="E124" s="33">
        <f t="shared" si="51"/>
        <v>1.1987076911144645</v>
      </c>
      <c r="F124" s="33">
        <f t="shared" si="51"/>
        <v>1.0181168192806092</v>
      </c>
      <c r="G124" s="33">
        <f t="shared" si="51"/>
        <v>1.215764605749833</v>
      </c>
      <c r="H124" s="33">
        <f t="shared" si="51"/>
        <v>1.0268105510971612</v>
      </c>
      <c r="I124" s="33">
        <f t="shared" si="51"/>
        <v>1.3622908962529336</v>
      </c>
      <c r="J124" s="33">
        <f t="shared" si="51"/>
        <v>1.4265357521410715</v>
      </c>
      <c r="K124" s="33">
        <f t="shared" si="51"/>
        <v>1.4452271623820063</v>
      </c>
      <c r="L124" s="33">
        <f t="shared" si="51"/>
        <v>1.5449208922445088</v>
      </c>
      <c r="M124" s="33">
        <f t="shared" si="51"/>
        <v>2.161568018427769</v>
      </c>
    </row>
    <row r="125" spans="1:13" x14ac:dyDescent="0.25">
      <c r="A125" s="16" t="s">
        <v>113</v>
      </c>
      <c r="B125" s="15" t="s">
        <v>2</v>
      </c>
      <c r="C125" s="33">
        <f t="shared" ref="C125:M125" si="52">(C39-C38)/(C97+C98)</f>
        <v>0.18003094257296012</v>
      </c>
      <c r="D125" s="33">
        <f t="shared" si="52"/>
        <v>1.9686408213696723E-2</v>
      </c>
      <c r="E125" s="33">
        <f t="shared" si="52"/>
        <v>-8.5452540436873586E-2</v>
      </c>
      <c r="F125" s="33">
        <f t="shared" si="52"/>
        <v>-1.5820555867194282E-2</v>
      </c>
      <c r="G125" s="33">
        <f t="shared" si="52"/>
        <v>3.5471429472092003E-2</v>
      </c>
      <c r="H125" s="33">
        <f t="shared" si="52"/>
        <v>0.15043312900391931</v>
      </c>
      <c r="I125" s="33">
        <f t="shared" si="52"/>
        <v>0.13389685305170612</v>
      </c>
      <c r="J125" s="33">
        <f t="shared" si="52"/>
        <v>0.17411091701086936</v>
      </c>
      <c r="K125" s="33">
        <f t="shared" si="52"/>
        <v>0.18825647544828425</v>
      </c>
      <c r="L125" s="33">
        <f t="shared" si="52"/>
        <v>-2.7784546818634261E-2</v>
      </c>
      <c r="M125" s="33">
        <f t="shared" si="52"/>
        <v>0.17840070131165864</v>
      </c>
    </row>
    <row r="126" spans="1:13" x14ac:dyDescent="0.25">
      <c r="A126" s="47" t="s">
        <v>114</v>
      </c>
      <c r="B126" s="48" t="s">
        <v>2</v>
      </c>
      <c r="C126" s="35">
        <f t="shared" ref="C126:D126" si="53">SUM(C117:C125)</f>
        <v>5.5209341531872536</v>
      </c>
      <c r="D126" s="35">
        <f t="shared" si="53"/>
        <v>5.6389064637367969</v>
      </c>
      <c r="E126" s="35">
        <f t="shared" ref="E126:F126" si="54">SUM(E117:E125)</f>
        <v>5.5781153385133866</v>
      </c>
      <c r="F126" s="35">
        <f t="shared" si="54"/>
        <v>6.2467910231523893</v>
      </c>
      <c r="G126" s="35">
        <f t="shared" ref="G126:H126" si="55">SUM(G117:G125)</f>
        <v>7.2283974077420963</v>
      </c>
      <c r="H126" s="35">
        <f t="shared" si="55"/>
        <v>7.9058781969656762</v>
      </c>
      <c r="I126" s="35">
        <f t="shared" ref="I126:J126" si="56">SUM(I117:I125)</f>
        <v>7.5049824146666273</v>
      </c>
      <c r="J126" s="35">
        <f t="shared" si="56"/>
        <v>8.1136131353087588</v>
      </c>
      <c r="K126" s="35">
        <f t="shared" ref="K126:L126" si="57">SUM(K117:K125)</f>
        <v>9.2719189697531323</v>
      </c>
      <c r="L126" s="35">
        <f t="shared" si="57"/>
        <v>9.2224094670384673</v>
      </c>
      <c r="M126" s="35">
        <f t="shared" ref="M126" si="58">SUM(M117:M125)</f>
        <v>10.384291416023544</v>
      </c>
    </row>
    <row r="127" spans="1:13" x14ac:dyDescent="0.25">
      <c r="A127" s="27"/>
    </row>
  </sheetData>
  <phoneticPr fontId="0" type="noConversion"/>
  <pageMargins left="0.59" right="0.59" top="0.61" bottom="0.6" header="0.5" footer="0.5"/>
  <pageSetup paperSize="9" orientation="portrait" r:id="rId1"/>
  <headerFooter alignWithMargins="0"/>
  <ignoredErrors>
    <ignoredError sqref="C22:J22 C54:I54 C99:G99 H99:M9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Forklaring</vt:lpstr>
      <vt:lpstr>Yngel_Smolt 2008-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cp:lastPrinted>2010-11-16T06:48:23Z</cp:lastPrinted>
  <dcterms:created xsi:type="dcterms:W3CDTF">2006-02-03T06:27:39Z</dcterms:created>
  <dcterms:modified xsi:type="dcterms:W3CDTF">2019-11-07T05:57:20Z</dcterms:modified>
</cp:coreProperties>
</file>