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2995" windowHeight="9780" tabRatio="374"/>
  </bookViews>
  <sheets>
    <sheet name="UKE_43_2021" sheetId="1" r:id="rId1"/>
  </sheets>
  <definedNames>
    <definedName name="Z_14D440E4_F18A_4F78_9989_38C1B133222D_.wvu.Cols" localSheetId="0" hidden="1">UKE_43_2021!#REF!</definedName>
    <definedName name="Z_14D440E4_F18A_4F78_9989_38C1B133222D_.wvu.PrintArea" localSheetId="0" hidden="1">UKE_43_2021!$B$1:$J$344</definedName>
    <definedName name="Z_14D440E4_F18A_4F78_9989_38C1B133222D_.wvu.Rows" localSheetId="0" hidden="1">UKE_43_2021!#REF!,UKE_43_2021!#REF!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52" i="1" l="1"/>
  <c r="D141" i="1"/>
  <c r="E141" i="1"/>
  <c r="D147" i="1"/>
  <c r="E147" i="1"/>
  <c r="D152" i="1"/>
  <c r="E146" i="1" l="1"/>
  <c r="D146" i="1"/>
  <c r="E34" i="1" l="1"/>
  <c r="G35" i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7" i="1"/>
  <c r="F146" i="1" s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E120" i="1" l="1"/>
  <c r="F162" i="1"/>
  <c r="G162" i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<sst xmlns="http://schemas.openxmlformats.org/spreadsheetml/2006/main" count="265" uniqueCount="143">
  <si>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</si>
  <si>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</si>
  <si>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</si>
  <si>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</si>
  <si>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</si>
  <si>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</si>
  <si>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</si>
  <si>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</si>
  <si>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</si>
  <si>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</si>
  <si>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</si>
  <si>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</si>
  <si>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</si>
  <si>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</si>
  <si>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</si>
  <si>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</si>
  <si>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</si>
  <si>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</si>
  <si>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</si>
  <si>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</si>
  <si>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</si>
  <si>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</si>
  <si>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</si>
  <si>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</si>
  <si>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</si>
  <si>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</si>
  <si>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</si>
  <si>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</si>
  <si>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</si>
  <si>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</si>
  <si>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</si>
  <si>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</si>
  <si>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</si>
  <si>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</si>
  <si>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</si>
  <si>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</si>
  <si>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</si>
  <si>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</si>
  <si>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</si>
  <si>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</si>
  <si>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</si>
  <si>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</si>
  <si>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</si>
  <si>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</si>
  <si>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</si>
  <si>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</si>
  <si>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</si>
  <si>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</si>
  <si>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</si>
  <si>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</si>
  <si>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</si>
  <si>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</si>
  <si>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</si>
  <si>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</si>
  <si>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</si>
  <si>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</si>
  <si>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</si>
  <si>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</si>
  <si>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</si>
  <si>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</si>
  <si>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</si>
  <si>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</si>
  <si>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</si>
  <si>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</si>
  <si>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</si>
  <si>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</si>
  <si>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</si>
  <si>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</si>
  <si>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</si>
  <si>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</si>
  <si>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</si>
  <si>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</si>
  <si>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</si>
  <si>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</si>
  <si>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</si>
  <si>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</si>
  <si>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</si>
  <si>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</si>
  <si>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</si>
  <si>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</si>
  <si>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</si>
  <si>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</si>
  <si>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</si>
  <si>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</si>
  <si>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</si>
  <si>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</si>
  <si>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</si>
  <si>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</si>
  <si>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</si>
  <si>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</si>
  <si>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</si>
  <si>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</si>
  <si>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</si>
  <si>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</si>
  <si>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</si>
  <si>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</si>
  <si>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</si>
  <si>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</si>
  <si>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</si>
  <si>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</si>
  <si>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</si>
  <si>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</si>
  <si>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</si>
  <si>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</si>
  <si>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</si>
  <si>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</si>
  <si>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</si>
  <si>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</si>
  <si>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</si>
  <si>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</si>
  <si>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</si>
  <si>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</si>
  <si>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</si>
  <si>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</si>
  <si>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</si>
  <si>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</si>
  <si>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</si>
  <si>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</si>
  <si>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</si>
  <si>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</si>
  <si>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</si>
  <si>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</si>
  <si>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</si>
  <si>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</si>
  <si>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</si>
  <si>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</si>
  <si>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</si>
  <si>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</si>
  <si>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</si>
  <si>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</si>
  <si>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</si>
  <si>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</si>
  <si>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</si>
  <si>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</si>
  <si>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</si>
  <si>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52 tonn, men det legges til grunn at hele avsetningen tas</t>
    </r>
  </si>
  <si>
    <t>FANGST UKE 44</t>
  </si>
  <si>
    <t>FANGST T.O.M UKE 44</t>
  </si>
  <si>
    <t>RESTKVOTER UKE 44</t>
  </si>
  <si>
    <t>FANGST T.O.M. UKE 44 2020</t>
  </si>
  <si>
    <r>
      <t>3</t>
    </r>
    <r>
      <rPr>
        <sz val="9"/>
        <color indexed="8"/>
        <rFont val="Calibri"/>
        <family val="2"/>
      </rPr>
      <t xml:space="preserve"> Det er fisket 7 259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</si>
  <si>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572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</si>
  <si>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964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</si>
</sst>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 2" xfId="25"/>
    <cellStyle name="Dårleg" xfId="26" builtinId="27" customBuiltin="1"/>
    <cellStyle name="Dårlig 2" xfId="27"/>
    <cellStyle name="Forklara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 2" xfId="33"/>
    <cellStyle name="Kontrollcelle" xfId="35" builtinId="23" customBuiltin="1"/>
    <cellStyle name="Kopla celle" xfId="32" builtinId="24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je" xfId="34" builtinId="3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 1" xfId="79" builtinId="29" customBuiltin="1"/>
    <cellStyle name="Uthevingsfarge 2" xfId="80" builtinId="33" customBuiltin="1"/>
    <cellStyle name="Uthevingsfarge 3" xfId="81" builtinId="37" customBuiltin="1"/>
    <cellStyle name="Uthevingsfarge 4" xfId="82" builtinId="41" customBuiltin="1"/>
    <cellStyle name="Uthevingsfarge 5" xfId="83" builtinId="45" customBuiltin="1"/>
    <cellStyle name="Uthevingsfarge 6" xfId="84" builtinId="49" customBuiltin="1"/>
    <cellStyle name="Utrekning" xfId="24" builtinId="22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="85" zoomScaleNormal="110" zoomScaleSheetLayoutView="100" zoomScalePageLayoutView="85" workbookViewId="0">
      <selection activeCell="I23" sqref="I23"/>
    </sheetView>
  </sheetViews>
  <sheetFormatPr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412" t="s">
        <v>133</v>
      </c>
      <c r="C2" s="413"/>
      <c r="D2" s="413"/>
      <c r="E2" s="413"/>
      <c r="F2" s="413"/>
      <c r="G2" s="413"/>
      <c r="H2" s="413"/>
      <c r="I2" s="413"/>
      <c r="J2" s="414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415"/>
      <c r="C9" s="416"/>
      <c r="D9" s="416"/>
      <c r="E9" s="416"/>
      <c r="F9" s="416"/>
      <c r="G9" s="416"/>
      <c r="H9" s="416"/>
      <c r="I9" s="416"/>
      <c r="J9" s="417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407" t="s">
        <v>1</v>
      </c>
      <c r="D11" s="408"/>
      <c r="E11" s="407" t="s">
        <v>18</v>
      </c>
      <c r="F11" s="408"/>
      <c r="G11" s="407" t="s">
        <v>19</v>
      </c>
      <c r="H11" s="408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3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2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3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25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25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2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2250.1375399999997</v>
      </c>
      <c r="G23" s="172">
        <f t="shared" si="0"/>
        <v>80788.094409999991</v>
      </c>
      <c r="H23" s="172">
        <f t="shared" si="0"/>
        <v>49650.905590000002</v>
      </c>
      <c r="I23" s="172">
        <f t="shared" si="0"/>
        <v>80014.988129999998</v>
      </c>
      <c r="J23" s="61"/>
    </row>
    <row r="24" spans="1:10" ht="14.1" customHeight="1" x14ac:dyDescent="0.25">
      <c r="A24" s="26"/>
      <c r="B24" s="52"/>
      <c r="C24" s="144" t="s">
        <v>10</v>
      </c>
      <c r="D24" s="182">
        <v>128899</v>
      </c>
      <c r="E24" s="173">
        <v>129707</v>
      </c>
      <c r="F24" s="173">
        <v>2241.2500399999999</v>
      </c>
      <c r="G24" s="173">
        <v>80317.334709999996</v>
      </c>
      <c r="H24" s="173">
        <f>E24-G24</f>
        <v>49389.665290000004</v>
      </c>
      <c r="I24" s="173">
        <v>79502.797590000002</v>
      </c>
      <c r="J24" s="61"/>
    </row>
    <row r="25" spans="1:10" ht="14.1" customHeight="1" thickBot="1" x14ac:dyDescent="0.3">
      <c r="A25" s="26"/>
      <c r="B25" s="52"/>
      <c r="C25" s="145" t="s">
        <v>9</v>
      </c>
      <c r="D25" s="183">
        <v>750</v>
      </c>
      <c r="E25" s="174">
        <v>732</v>
      </c>
      <c r="F25" s="173">
        <v>8.8874999999999993</v>
      </c>
      <c r="G25" s="173">
        <v>470.75970000000001</v>
      </c>
      <c r="H25" s="173">
        <f>E25-G25</f>
        <v>261.24029999999999</v>
      </c>
      <c r="I25" s="173">
        <v>512.19054000000006</v>
      </c>
      <c r="J25" s="61"/>
    </row>
    <row r="26" spans="1:10" ht="14.1" customHeight="1" x14ac:dyDescent="0.2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1259.76983</v>
      </c>
      <c r="G26" s="172">
        <f t="shared" si="1"/>
        <v>227891.66724099999</v>
      </c>
      <c r="H26" s="172">
        <f t="shared" si="1"/>
        <v>54021.332759000012</v>
      </c>
      <c r="I26" s="172">
        <f t="shared" si="1"/>
        <v>201811.27163999999</v>
      </c>
      <c r="J26" s="61"/>
    </row>
    <row r="27" spans="1:10" ht="15" customHeight="1" x14ac:dyDescent="0.2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818.08395999999993</v>
      </c>
      <c r="G27" s="175">
        <f t="shared" si="2"/>
        <v>186584.27444099999</v>
      </c>
      <c r="H27" s="175">
        <f t="shared" si="2"/>
        <v>34101.725559000006</v>
      </c>
      <c r="I27" s="175">
        <f t="shared" si="2"/>
        <v>158509.49408</v>
      </c>
      <c r="J27" s="61"/>
    </row>
    <row r="28" spans="1:10" ht="14.1" customHeight="1" x14ac:dyDescent="0.25">
      <c r="A28" s="10"/>
      <c r="B28" s="63"/>
      <c r="C28" s="149" t="s">
        <v>20</v>
      </c>
      <c r="D28" s="185">
        <v>52672</v>
      </c>
      <c r="E28" s="176">
        <v>52674</v>
      </c>
      <c r="F28" s="176">
        <f>195.33655-E55</f>
        <v>18.336549999999988</v>
      </c>
      <c r="G28" s="176">
        <f>44901.24247-F55</f>
        <v>42875.242469999997</v>
      </c>
      <c r="H28" s="176">
        <f t="shared" ref="H28:H34" si="3">E28-G28</f>
        <v>9798.7575300000026</v>
      </c>
      <c r="I28" s="176">
        <f>40499.79738-H55</f>
        <v>37821.797380000004</v>
      </c>
      <c r="J28" s="391"/>
    </row>
    <row r="29" spans="1:10" ht="14.1" customHeight="1" x14ac:dyDescent="0.25">
      <c r="A29" s="10"/>
      <c r="B29" s="63"/>
      <c r="C29" s="149" t="s">
        <v>56</v>
      </c>
      <c r="D29" s="185">
        <v>56909</v>
      </c>
      <c r="E29" s="176">
        <v>58310</v>
      </c>
      <c r="F29" s="176">
        <f>440.99723-E56</f>
        <v>53.997230000000002</v>
      </c>
      <c r="G29" s="176">
        <f>54680.10397-F56</f>
        <v>51042.103969999996</v>
      </c>
      <c r="H29" s="176">
        <f t="shared" si="3"/>
        <v>7267.8960300000035</v>
      </c>
      <c r="I29" s="176">
        <f>43015.86641-H56</f>
        <v>39317.866410000002</v>
      </c>
      <c r="J29" s="391"/>
    </row>
    <row r="30" spans="1:10" ht="14.1" customHeight="1" x14ac:dyDescent="0.25">
      <c r="A30" s="10"/>
      <c r="B30" s="63"/>
      <c r="C30" s="149" t="s">
        <v>57</v>
      </c>
      <c r="D30" s="185">
        <v>54293</v>
      </c>
      <c r="E30" s="176">
        <v>54344</v>
      </c>
      <c r="F30" s="176">
        <f>131.72287-E57</f>
        <v>-22.27713</v>
      </c>
      <c r="G30" s="176">
        <f>48437.968699-F57</f>
        <v>44368.968698999997</v>
      </c>
      <c r="H30" s="176">
        <f t="shared" si="3"/>
        <v>9975.0313010000027</v>
      </c>
      <c r="I30" s="176">
        <f>45175.85202-H57</f>
        <v>40898.852019999998</v>
      </c>
      <c r="J30" s="391"/>
    </row>
    <row r="31" spans="1:10" ht="14.1" customHeight="1" x14ac:dyDescent="0.25">
      <c r="A31" s="10"/>
      <c r="B31" s="63"/>
      <c r="C31" s="149" t="s">
        <v>69</v>
      </c>
      <c r="D31" s="185">
        <v>39638</v>
      </c>
      <c r="E31" s="176">
        <v>40088</v>
      </c>
      <c r="F31" s="176">
        <f>50.02731-E58</f>
        <v>17.02731</v>
      </c>
      <c r="G31" s="176">
        <f>38564.959302-F58</f>
        <v>36668.959302000003</v>
      </c>
      <c r="H31" s="176">
        <f t="shared" si="3"/>
        <v>3419.0406979999971</v>
      </c>
      <c r="I31" s="176">
        <f>29817.97827-H58</f>
        <v>27549.97827</v>
      </c>
      <c r="J31" s="391"/>
    </row>
    <row r="32" spans="1:10" ht="14.1" customHeight="1" x14ac:dyDescent="0.2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751</v>
      </c>
      <c r="G32" s="176">
        <f>F54</f>
        <v>11629</v>
      </c>
      <c r="H32" s="176">
        <f t="shared" si="3"/>
        <v>3641</v>
      </c>
      <c r="I32" s="176">
        <f>H54</f>
        <v>12921</v>
      </c>
      <c r="J32" s="391"/>
    </row>
    <row r="33" spans="1:13" ht="14.1" customHeight="1" x14ac:dyDescent="0.25">
      <c r="A33" s="11"/>
      <c r="B33" s="62"/>
      <c r="C33" s="150" t="s">
        <v>16</v>
      </c>
      <c r="D33" s="184">
        <v>35291</v>
      </c>
      <c r="E33" s="184">
        <v>35114</v>
      </c>
      <c r="F33" s="175">
        <v>345.91998999999998</v>
      </c>
      <c r="G33" s="175">
        <v>22716.509269999999</v>
      </c>
      <c r="H33" s="175">
        <f t="shared" si="3"/>
        <v>12397.490730000001</v>
      </c>
      <c r="I33" s="175">
        <v>22242.0478</v>
      </c>
      <c r="J33" s="391"/>
    </row>
    <row r="34" spans="1:13" ht="14.1" customHeight="1" x14ac:dyDescent="0.25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95.765879999999996</v>
      </c>
      <c r="G34" s="175">
        <f>G35+G36</f>
        <v>18590.883529999999</v>
      </c>
      <c r="H34" s="175">
        <f t="shared" si="3"/>
        <v>7522.1164700000008</v>
      </c>
      <c r="I34" s="175">
        <f>I35+I36</f>
        <v>21059.729759999998</v>
      </c>
      <c r="J34" s="391"/>
    </row>
    <row r="35" spans="1:13" ht="14.1" customHeight="1" x14ac:dyDescent="0.25">
      <c r="A35" s="10"/>
      <c r="B35" s="63"/>
      <c r="C35" s="149" t="s">
        <v>8</v>
      </c>
      <c r="D35" s="185">
        <v>24487</v>
      </c>
      <c r="E35" s="220">
        <v>24243</v>
      </c>
      <c r="F35" s="176">
        <f>95.76588-E59-E60</f>
        <v>95.765879999999996</v>
      </c>
      <c r="G35" s="176">
        <f>21681.88353-F59-F60</f>
        <v>17461.883529999999</v>
      </c>
      <c r="H35" s="176">
        <f t="shared" ref="H35:H42" si="4">E35-G35</f>
        <v>6781.1164700000008</v>
      </c>
      <c r="I35" s="176">
        <f>24157.72976-H59-H60</f>
        <v>19472.729759999998</v>
      </c>
      <c r="J35" s="391"/>
    </row>
    <row r="36" spans="1:13" ht="14.1" customHeight="1" thickBot="1" x14ac:dyDescent="0.3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1587</v>
      </c>
      <c r="J36" s="391"/>
    </row>
    <row r="37" spans="1:13" ht="15.75" customHeight="1" thickBot="1" x14ac:dyDescent="0.3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7">
        <v>969</v>
      </c>
      <c r="E38" s="387">
        <v>969</v>
      </c>
      <c r="F38" s="390">
        <v>6.774</v>
      </c>
      <c r="G38" s="390">
        <v>517.83169999999996</v>
      </c>
      <c r="H38" s="387">
        <f t="shared" si="4"/>
        <v>451.16830000000004</v>
      </c>
      <c r="I38" s="390">
        <v>513.46168999999998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0</v>
      </c>
      <c r="G39" s="390">
        <f>F60</f>
        <v>3091</v>
      </c>
      <c r="H39" s="387">
        <f t="shared" si="4"/>
        <v>785</v>
      </c>
      <c r="I39" s="390">
        <f>H60</f>
        <v>3098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7">
        <v>7000</v>
      </c>
      <c r="E40" s="179">
        <v>7000</v>
      </c>
      <c r="F40" s="390">
        <v>6.4782900000000003</v>
      </c>
      <c r="G40" s="390">
        <v>7000</v>
      </c>
      <c r="H40" s="387">
        <f t="shared" si="4"/>
        <v>0</v>
      </c>
      <c r="I40" s="390">
        <v>7000</v>
      </c>
      <c r="J40" s="61"/>
    </row>
    <row r="41" spans="1:13" ht="17.25" customHeight="1" thickBot="1" x14ac:dyDescent="0.3">
      <c r="A41" s="26"/>
      <c r="B41" s="52"/>
      <c r="C41" s="104" t="s">
        <v>119</v>
      </c>
      <c r="D41" s="187">
        <v>6250</v>
      </c>
      <c r="E41" s="179">
        <v>6250</v>
      </c>
      <c r="F41" s="390">
        <v>144.9375</v>
      </c>
      <c r="G41" s="390">
        <v>3336.1623500000001</v>
      </c>
      <c r="H41" s="387">
        <f t="shared" si="4"/>
        <v>2913.8376499999999</v>
      </c>
      <c r="I41" s="390"/>
      <c r="J41" s="61"/>
      <c r="M41" s="377"/>
    </row>
    <row r="42" spans="1:13" ht="14.1" customHeight="1" thickBot="1" x14ac:dyDescent="0.3">
      <c r="A42" s="26"/>
      <c r="B42" s="52"/>
      <c r="C42" s="83" t="s">
        <v>85</v>
      </c>
      <c r="D42" s="187"/>
      <c r="E42" s="179"/>
      <c r="F42" s="390">
        <v>1.4360000000006039</v>
      </c>
      <c r="G42" s="390">
        <v>92.385130000067875</v>
      </c>
      <c r="H42" s="387">
        <f t="shared" si="4"/>
        <v>-92.385130000067875</v>
      </c>
      <c r="I42" s="390">
        <v>146.98937999998452</v>
      </c>
      <c r="J42" s="61"/>
    </row>
    <row r="43" spans="1:13" ht="16.5" customHeight="1" thickBot="1" x14ac:dyDescent="0.3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380">
        <f t="shared" si="5"/>
        <v>3669.5331600000004</v>
      </c>
      <c r="G43" s="380">
        <f t="shared" si="5"/>
        <v>324033.01908000006</v>
      </c>
      <c r="H43" s="188">
        <f t="shared" si="5"/>
        <v>108913.98091999996</v>
      </c>
      <c r="I43" s="380">
        <f t="shared" si="5"/>
        <v>293722.90349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25">
      <c r="A51" s="8"/>
      <c r="B51" s="55"/>
      <c r="C51" s="418" t="s">
        <v>126</v>
      </c>
      <c r="D51" s="418"/>
      <c r="E51" s="418"/>
      <c r="F51" s="418"/>
      <c r="G51" s="418"/>
      <c r="H51" s="418"/>
      <c r="I51" s="278"/>
      <c r="J51" s="280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1" t="s">
        <v>17</v>
      </c>
      <c r="D53" s="167" t="s">
        <v>124</v>
      </c>
      <c r="E53" s="167" t="str">
        <f>F22</f>
        <v>FANGST UKE 44</v>
      </c>
      <c r="F53" s="167" t="str">
        <f>G22</f>
        <v>FANGST T.O.M UKE 44</v>
      </c>
      <c r="G53" s="167" t="str">
        <f>H22</f>
        <v>RESTKVOTER UKE 44</v>
      </c>
      <c r="H53" s="167" t="str">
        <f>I22</f>
        <v>FANGST T.O.M. UKE 44 2020</v>
      </c>
      <c r="I53" s="64"/>
      <c r="J53" s="61"/>
    </row>
    <row r="54" spans="1:10" ht="14.1" customHeight="1" x14ac:dyDescent="0.25">
      <c r="A54" s="8"/>
      <c r="B54" s="55"/>
      <c r="C54" s="143" t="s">
        <v>123</v>
      </c>
      <c r="D54" s="400">
        <v>15270</v>
      </c>
      <c r="E54" s="172">
        <f>E58+E57+E56+E55</f>
        <v>751</v>
      </c>
      <c r="F54" s="172">
        <f>F58+F57+F56+F55</f>
        <v>11629</v>
      </c>
      <c r="G54" s="400">
        <f>D54-F54</f>
        <v>3641</v>
      </c>
      <c r="H54" s="172">
        <f>H58+H57+H56+H55</f>
        <v>12921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401"/>
      <c r="E55" s="176">
        <v>177</v>
      </c>
      <c r="F55" s="176">
        <v>2026</v>
      </c>
      <c r="G55" s="401"/>
      <c r="H55" s="176">
        <v>2678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401"/>
      <c r="E56" s="176">
        <v>387</v>
      </c>
      <c r="F56" s="176">
        <v>3638</v>
      </c>
      <c r="G56" s="401"/>
      <c r="H56" s="176">
        <v>3698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401"/>
      <c r="E57" s="176">
        <v>154</v>
      </c>
      <c r="F57" s="176">
        <v>4069</v>
      </c>
      <c r="G57" s="401"/>
      <c r="H57" s="176">
        <v>4277</v>
      </c>
      <c r="I57" s="64"/>
      <c r="J57" s="61"/>
    </row>
    <row r="58" spans="1:10" ht="14.1" customHeight="1" thickBot="1" x14ac:dyDescent="0.3">
      <c r="A58" s="8"/>
      <c r="B58" s="55"/>
      <c r="C58" s="279" t="s">
        <v>69</v>
      </c>
      <c r="D58" s="402"/>
      <c r="E58" s="177">
        <v>33</v>
      </c>
      <c r="F58" s="177">
        <v>1896</v>
      </c>
      <c r="G58" s="402"/>
      <c r="H58" s="177">
        <v>2268</v>
      </c>
      <c r="I58" s="64"/>
      <c r="J58" s="61"/>
    </row>
    <row r="59" spans="1:10" ht="14.1" customHeight="1" thickBot="1" x14ac:dyDescent="0.3">
      <c r="A59" s="8"/>
      <c r="B59" s="55"/>
      <c r="C59" s="146" t="s">
        <v>121</v>
      </c>
      <c r="D59" s="282">
        <v>1870</v>
      </c>
      <c r="E59" s="389">
        <v>0</v>
      </c>
      <c r="F59" s="389">
        <v>1129</v>
      </c>
      <c r="G59" s="282">
        <f>D59-F59</f>
        <v>741</v>
      </c>
      <c r="H59" s="389">
        <v>1587</v>
      </c>
      <c r="I59" s="64"/>
      <c r="J59" s="61"/>
    </row>
    <row r="60" spans="1:10" ht="14.1" customHeight="1" thickBot="1" x14ac:dyDescent="0.3">
      <c r="A60" s="8"/>
      <c r="B60" s="55"/>
      <c r="C60" s="147" t="s">
        <v>122</v>
      </c>
      <c r="D60" s="179">
        <v>3833</v>
      </c>
      <c r="E60" s="179">
        <v>0</v>
      </c>
      <c r="F60" s="179">
        <v>3091</v>
      </c>
      <c r="G60" s="179">
        <f>D60-F60</f>
        <v>742</v>
      </c>
      <c r="H60" s="179">
        <v>3098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87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407" t="s">
        <v>1</v>
      </c>
      <c r="D94" s="408"/>
      <c r="E94" s="407" t="s">
        <v>18</v>
      </c>
      <c r="F94" s="409"/>
      <c r="G94" s="407" t="s">
        <v>19</v>
      </c>
      <c r="H94" s="408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1" customHeight="1" thickBot="1" x14ac:dyDescent="0.3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2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1" customHeight="1" thickBot="1" x14ac:dyDescent="0.3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25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35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44</v>
      </c>
      <c r="G104" s="108" t="str">
        <f>G22</f>
        <v>FANGST T.O.M UKE 44</v>
      </c>
      <c r="H104" s="108" t="str">
        <f>H22</f>
        <v>RESTKVOTER UKE 44</v>
      </c>
      <c r="I104" s="108" t="str">
        <f>I22</f>
        <v>FANGST T.O.M. UKE 44 2020</v>
      </c>
      <c r="J104" s="53"/>
    </row>
    <row r="105" spans="1:10" ht="14.1" customHeight="1" x14ac:dyDescent="0.2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92.48263</v>
      </c>
      <c r="G105" s="172">
        <f t="shared" si="6"/>
        <v>44745.99884</v>
      </c>
      <c r="H105" s="172">
        <f t="shared" si="6"/>
        <v>2690.0011599999998</v>
      </c>
      <c r="I105" s="172">
        <f t="shared" si="6"/>
        <v>29222.338619999999</v>
      </c>
      <c r="J105" s="61"/>
    </row>
    <row r="106" spans="1:10" ht="15" x14ac:dyDescent="0.25">
      <c r="A106" s="51"/>
      <c r="B106" s="52"/>
      <c r="C106" s="144" t="s">
        <v>10</v>
      </c>
      <c r="D106" s="182">
        <v>41745</v>
      </c>
      <c r="E106" s="173">
        <v>46611</v>
      </c>
      <c r="F106" s="173">
        <v>92.323030000000003</v>
      </c>
      <c r="G106" s="173">
        <v>44006.81882</v>
      </c>
      <c r="H106" s="173">
        <f>E106-G106</f>
        <v>2604.1811799999996</v>
      </c>
      <c r="I106" s="173">
        <v>28972.58282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3">
        <v>750</v>
      </c>
      <c r="E107" s="174">
        <v>825</v>
      </c>
      <c r="F107" s="174">
        <v>0.15959999999999999</v>
      </c>
      <c r="G107" s="174">
        <v>739.18002000000001</v>
      </c>
      <c r="H107" s="174">
        <f>E107-G107</f>
        <v>85.819979999999987</v>
      </c>
      <c r="I107" s="174">
        <v>249.75579999999999</v>
      </c>
      <c r="J107" s="61"/>
    </row>
    <row r="108" spans="1:10" ht="15.75" customHeight="1" x14ac:dyDescent="0.2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 t="shared" si="7"/>
        <v>833.41477000000009</v>
      </c>
      <c r="G108" s="172">
        <f t="shared" si="7"/>
        <v>41422.73545</v>
      </c>
      <c r="H108" s="172">
        <f t="shared" si="7"/>
        <v>34839.26455</v>
      </c>
      <c r="I108" s="172">
        <f t="shared" si="7"/>
        <v>47312.963389999997</v>
      </c>
      <c r="J108" s="61"/>
    </row>
    <row r="109" spans="1:10" ht="14.1" customHeight="1" x14ac:dyDescent="0.2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667.13942000000009</v>
      </c>
      <c r="G109" s="175">
        <f t="shared" si="8"/>
        <v>33181.79711</v>
      </c>
      <c r="H109" s="175">
        <f t="shared" si="8"/>
        <v>25042.20289</v>
      </c>
      <c r="I109" s="175">
        <f t="shared" si="8"/>
        <v>36498.988169999997</v>
      </c>
      <c r="J109" s="61"/>
    </row>
    <row r="110" spans="1:10" ht="14.1" customHeight="1" x14ac:dyDescent="0.25">
      <c r="A110" s="69"/>
      <c r="B110" s="63"/>
      <c r="C110" s="149" t="s">
        <v>20</v>
      </c>
      <c r="D110" s="185">
        <v>14200</v>
      </c>
      <c r="E110" s="176">
        <v>15830</v>
      </c>
      <c r="F110" s="176">
        <v>162.0299</v>
      </c>
      <c r="G110" s="176">
        <v>4491.9271500000004</v>
      </c>
      <c r="H110" s="176">
        <f>E110-G110</f>
        <v>11338.07285</v>
      </c>
      <c r="I110" s="176">
        <v>5886.0012999999999</v>
      </c>
      <c r="J110" s="61"/>
    </row>
    <row r="111" spans="1:10" ht="14.1" customHeight="1" x14ac:dyDescent="0.25">
      <c r="A111" s="69"/>
      <c r="B111" s="63"/>
      <c r="C111" s="149" t="s">
        <v>21</v>
      </c>
      <c r="D111" s="185">
        <v>14540</v>
      </c>
      <c r="E111" s="176">
        <v>16201</v>
      </c>
      <c r="F111" s="176">
        <v>207.01929000000001</v>
      </c>
      <c r="G111" s="176">
        <v>10828.42065</v>
      </c>
      <c r="H111" s="176">
        <f t="shared" ref="H111:H119" si="9">E111-G111</f>
        <v>5372.57935</v>
      </c>
      <c r="I111" s="176">
        <v>10869.9619</v>
      </c>
      <c r="J111" s="61"/>
    </row>
    <row r="112" spans="1:10" ht="14.1" customHeight="1" x14ac:dyDescent="0.25">
      <c r="A112" s="69"/>
      <c r="B112" s="63"/>
      <c r="C112" s="149" t="s">
        <v>22</v>
      </c>
      <c r="D112" s="185">
        <v>14828</v>
      </c>
      <c r="E112" s="176">
        <v>16577</v>
      </c>
      <c r="F112" s="176">
        <v>251.98704000000001</v>
      </c>
      <c r="G112" s="176">
        <v>11544.232389999999</v>
      </c>
      <c r="H112" s="176">
        <f t="shared" si="9"/>
        <v>5032.7676100000008</v>
      </c>
      <c r="I112" s="176">
        <v>11446.71632</v>
      </c>
      <c r="J112" s="61"/>
    </row>
    <row r="113" spans="1:10" ht="14.1" customHeight="1" x14ac:dyDescent="0.25">
      <c r="A113" s="69"/>
      <c r="B113" s="63"/>
      <c r="C113" s="149" t="s">
        <v>69</v>
      </c>
      <c r="D113" s="185">
        <v>9492</v>
      </c>
      <c r="E113" s="176">
        <v>9616</v>
      </c>
      <c r="F113" s="176">
        <v>46.103189999999998</v>
      </c>
      <c r="G113" s="176">
        <v>6317.2169199999998</v>
      </c>
      <c r="H113" s="176">
        <f t="shared" si="9"/>
        <v>3298.7830800000002</v>
      </c>
      <c r="I113" s="176">
        <v>8296.3086500000009</v>
      </c>
      <c r="J113" s="61"/>
    </row>
    <row r="114" spans="1:10" ht="14.1" customHeight="1" x14ac:dyDescent="0.25">
      <c r="A114" s="69"/>
      <c r="B114" s="63"/>
      <c r="C114" s="150" t="s">
        <v>27</v>
      </c>
      <c r="D114" s="184">
        <v>12480</v>
      </c>
      <c r="E114" s="175">
        <v>11846</v>
      </c>
      <c r="F114" s="175">
        <v>54.64584</v>
      </c>
      <c r="G114" s="175">
        <v>6376.1649799999996</v>
      </c>
      <c r="H114" s="175">
        <f>E114-G114</f>
        <v>5469.8350200000004</v>
      </c>
      <c r="I114" s="175">
        <v>9101.9200700000001</v>
      </c>
      <c r="J114" s="61"/>
    </row>
    <row r="115" spans="1:10" ht="15.75" thickBot="1" x14ac:dyDescent="0.3">
      <c r="A115" s="51"/>
      <c r="B115" s="62"/>
      <c r="C115" s="151" t="s">
        <v>66</v>
      </c>
      <c r="D115" s="197">
        <v>5547</v>
      </c>
      <c r="E115" s="198">
        <v>6192</v>
      </c>
      <c r="F115" s="198">
        <v>111.62951</v>
      </c>
      <c r="G115" s="198">
        <v>1864.7733599999999</v>
      </c>
      <c r="H115" s="198">
        <f t="shared" si="9"/>
        <v>4327.2266399999999</v>
      </c>
      <c r="I115" s="198">
        <v>1712.0551499999999</v>
      </c>
      <c r="J115" s="61"/>
    </row>
    <row r="116" spans="1:10" ht="15.75" thickBot="1" x14ac:dyDescent="0.3">
      <c r="A116" s="51"/>
      <c r="B116" s="62"/>
      <c r="C116" s="104" t="s">
        <v>11</v>
      </c>
      <c r="D116" s="186">
        <v>379</v>
      </c>
      <c r="E116" s="379">
        <v>379</v>
      </c>
      <c r="F116" s="390">
        <v>0.25985999999999998</v>
      </c>
      <c r="G116" s="390">
        <v>35.463030000000003</v>
      </c>
      <c r="H116" s="387">
        <f t="shared" si="9"/>
        <v>343.53697</v>
      </c>
      <c r="I116" s="390">
        <v>13.051679999999999</v>
      </c>
      <c r="J116" s="61"/>
    </row>
    <row r="117" spans="1:10" ht="18" thickBot="1" x14ac:dyDescent="0.3">
      <c r="A117" s="51"/>
      <c r="B117" s="52"/>
      <c r="C117" s="104" t="s">
        <v>58</v>
      </c>
      <c r="D117" s="187">
        <v>300</v>
      </c>
      <c r="E117" s="179">
        <v>300</v>
      </c>
      <c r="F117" s="179">
        <v>0.27594999999999997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3">
      <c r="A118" s="51"/>
      <c r="B118" s="52"/>
      <c r="C118" s="142" t="s">
        <v>119</v>
      </c>
      <c r="D118" s="187">
        <v>3000</v>
      </c>
      <c r="E118" s="179">
        <v>3000</v>
      </c>
      <c r="F118" s="179">
        <v>37.981999999999999</v>
      </c>
      <c r="G118" s="179">
        <v>524.16808000000003</v>
      </c>
      <c r="H118" s="179">
        <f t="shared" si="9"/>
        <v>2475.8319200000001</v>
      </c>
      <c r="I118" s="179"/>
      <c r="J118" s="61"/>
    </row>
    <row r="119" spans="1:10" ht="18" thickBot="1" x14ac:dyDescent="0.3">
      <c r="A119" s="51"/>
      <c r="B119" s="52"/>
      <c r="C119" s="142" t="s">
        <v>88</v>
      </c>
      <c r="D119" s="187"/>
      <c r="E119" s="179"/>
      <c r="F119" s="179">
        <v>0.1048799999999801</v>
      </c>
      <c r="G119" s="179">
        <v>59.111429999989923</v>
      </c>
      <c r="H119" s="179">
        <f t="shared" si="9"/>
        <v>-59.111429999989923</v>
      </c>
      <c r="I119" s="179">
        <v>171.98581000001286</v>
      </c>
      <c r="J119" s="61"/>
    </row>
    <row r="120" spans="1:10" ht="16.5" thickBot="1" x14ac:dyDescent="0.3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964.52008999999998</v>
      </c>
      <c r="G120" s="380">
        <f t="shared" si="10"/>
        <v>87087.476829999985</v>
      </c>
      <c r="H120" s="380">
        <f t="shared" si="10"/>
        <v>40289.523170000008</v>
      </c>
      <c r="I120" s="380">
        <f t="shared" si="10"/>
        <v>77020.339500000016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3">
      <c r="A131" s="26"/>
      <c r="B131" s="50"/>
      <c r="C131" s="407" t="s">
        <v>1</v>
      </c>
      <c r="D131" s="408"/>
      <c r="E131" s="407" t="s">
        <v>18</v>
      </c>
      <c r="F131" s="408"/>
      <c r="G131" s="407" t="s">
        <v>19</v>
      </c>
      <c r="H131" s="408"/>
      <c r="I131" s="87"/>
      <c r="J131" s="61"/>
    </row>
    <row r="132" spans="1:10" ht="14.1" customHeight="1" x14ac:dyDescent="0.25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1" customHeight="1" x14ac:dyDescent="0.25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1" customHeight="1" x14ac:dyDescent="0.25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1" customHeight="1" thickBot="1" x14ac:dyDescent="0.3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3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44</v>
      </c>
      <c r="G140" s="108" t="str">
        <f>G22</f>
        <v>FANGST T.O.M UKE 44</v>
      </c>
      <c r="H140" s="108" t="str">
        <f>H22</f>
        <v>RESTKVOTER UKE 44</v>
      </c>
      <c r="I140" s="108" t="str">
        <f>I22</f>
        <v>FANGST T.O.M. UKE 44 2020</v>
      </c>
      <c r="J140" s="49"/>
    </row>
    <row r="141" spans="1:10" ht="14.1" customHeight="1" x14ac:dyDescent="0.2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565.54661999999996</v>
      </c>
      <c r="G141" s="200">
        <f t="shared" si="11"/>
        <v>54827.525689999995</v>
      </c>
      <c r="H141" s="200">
        <f t="shared" si="11"/>
        <v>5802.4743100000023</v>
      </c>
      <c r="I141" s="200">
        <f t="shared" si="11"/>
        <v>49022.09218</v>
      </c>
      <c r="J141" s="61"/>
    </row>
    <row r="142" spans="1:10" ht="14.1" customHeight="1" x14ac:dyDescent="0.25">
      <c r="A142" s="26"/>
      <c r="B142" s="52"/>
      <c r="C142" s="144" t="s">
        <v>10</v>
      </c>
      <c r="D142" s="182">
        <v>53262</v>
      </c>
      <c r="E142" s="201">
        <v>48491</v>
      </c>
      <c r="F142" s="202">
        <v>362.46881999999999</v>
      </c>
      <c r="G142" s="202">
        <v>47945.028469999997</v>
      </c>
      <c r="H142" s="202">
        <f>E142-G142</f>
        <v>545.97153000000253</v>
      </c>
      <c r="I142" s="202">
        <v>41780.706709999999</v>
      </c>
      <c r="J142" s="61"/>
    </row>
    <row r="143" spans="1:10" ht="15" x14ac:dyDescent="0.25">
      <c r="A143" s="26"/>
      <c r="B143" s="52"/>
      <c r="C143" s="144" t="s">
        <v>9</v>
      </c>
      <c r="D143" s="182">
        <v>12816</v>
      </c>
      <c r="E143" s="201">
        <v>11639</v>
      </c>
      <c r="F143" s="202">
        <v>203.0778</v>
      </c>
      <c r="G143" s="202">
        <v>6882.4972200000002</v>
      </c>
      <c r="H143" s="202">
        <f>E143-G143</f>
        <v>4756.5027799999998</v>
      </c>
      <c r="I143" s="202">
        <v>7241.3854700000002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3">
      <c r="A145" s="36"/>
      <c r="B145" s="37"/>
      <c r="C145" s="146" t="s">
        <v>90</v>
      </c>
      <c r="D145" s="241">
        <v>44985</v>
      </c>
      <c r="E145" s="205">
        <v>44112</v>
      </c>
      <c r="F145" s="206">
        <v>1.2470000000000001</v>
      </c>
      <c r="G145" s="206">
        <v>36832.547919999997</v>
      </c>
      <c r="H145" s="206">
        <f>E145-G145</f>
        <v>7279.4520800000028</v>
      </c>
      <c r="I145" s="206">
        <v>25680.824270000001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2209.5565300000003</v>
      </c>
      <c r="G146" s="208">
        <f t="shared" si="12"/>
        <v>56191.872729999995</v>
      </c>
      <c r="H146" s="208">
        <f t="shared" si="12"/>
        <v>10116.127270000001</v>
      </c>
      <c r="I146" s="208">
        <f t="shared" si="12"/>
        <v>57187.579870000009</v>
      </c>
      <c r="J146" s="53"/>
    </row>
    <row r="147" spans="1:10" ht="14.1" customHeight="1" x14ac:dyDescent="0.25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2009.7942500000001</v>
      </c>
      <c r="G147" s="210">
        <f>G148+G149+G151+G150</f>
        <v>42553.841999999997</v>
      </c>
      <c r="H147" s="210">
        <f>H148+H149+H150+H151</f>
        <v>7623.1580000000013</v>
      </c>
      <c r="I147" s="210">
        <f>I148+I149+I150+I151</f>
        <v>43408.988820000006</v>
      </c>
      <c r="J147" s="49"/>
    </row>
    <row r="148" spans="1:10" ht="14.1" customHeight="1" x14ac:dyDescent="0.25">
      <c r="A148" s="10"/>
      <c r="B148" s="22"/>
      <c r="C148" s="149" t="s">
        <v>20</v>
      </c>
      <c r="D148" s="185">
        <v>13929</v>
      </c>
      <c r="E148" s="211">
        <v>14807</v>
      </c>
      <c r="F148" s="193">
        <v>243.94567000000001</v>
      </c>
      <c r="G148" s="193">
        <v>9535.1895199999999</v>
      </c>
      <c r="H148" s="193">
        <f>E148-G148</f>
        <v>5271.8104800000001</v>
      </c>
      <c r="I148" s="193">
        <v>9053.0713099999994</v>
      </c>
      <c r="J148" s="298"/>
    </row>
    <row r="149" spans="1:10" ht="14.1" customHeight="1" x14ac:dyDescent="0.25">
      <c r="A149" s="10"/>
      <c r="B149" s="63"/>
      <c r="C149" s="149" t="s">
        <v>21</v>
      </c>
      <c r="D149" s="185">
        <v>13980</v>
      </c>
      <c r="E149" s="211">
        <v>12372</v>
      </c>
      <c r="F149" s="193">
        <v>708.45614999999998</v>
      </c>
      <c r="G149" s="193">
        <v>12399.17892</v>
      </c>
      <c r="H149" s="193">
        <f>E149-G149</f>
        <v>-27.178920000000289</v>
      </c>
      <c r="I149" s="193">
        <v>10556.408380000001</v>
      </c>
      <c r="J149" s="48"/>
    </row>
    <row r="150" spans="1:10" ht="14.1" customHeight="1" x14ac:dyDescent="0.25">
      <c r="A150" s="10"/>
      <c r="B150" s="63"/>
      <c r="C150" s="149" t="s">
        <v>22</v>
      </c>
      <c r="D150" s="185">
        <v>13595</v>
      </c>
      <c r="E150" s="211">
        <v>12174</v>
      </c>
      <c r="F150" s="193">
        <v>486.87470000000002</v>
      </c>
      <c r="G150" s="193">
        <v>9547.6077000000005</v>
      </c>
      <c r="H150" s="193">
        <f>E150-G150</f>
        <v>2626.3922999999995</v>
      </c>
      <c r="I150" s="193">
        <v>13918.12198</v>
      </c>
      <c r="J150" s="48"/>
    </row>
    <row r="151" spans="1:10" ht="14.1" customHeight="1" x14ac:dyDescent="0.25">
      <c r="A151" s="10"/>
      <c r="B151" s="63"/>
      <c r="C151" s="149" t="s">
        <v>69</v>
      </c>
      <c r="D151" s="185">
        <v>11103</v>
      </c>
      <c r="E151" s="211">
        <v>10824</v>
      </c>
      <c r="F151" s="193">
        <v>570.51773000000003</v>
      </c>
      <c r="G151" s="193">
        <v>11071.865859999998</v>
      </c>
      <c r="H151" s="193">
        <f>E151-G151</f>
        <v>-247.86585999999807</v>
      </c>
      <c r="I151" s="193">
        <v>9881.3871500000005</v>
      </c>
      <c r="J151" s="48"/>
    </row>
    <row r="152" spans="1:10" ht="14.1" customHeight="1" x14ac:dyDescent="0.25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20.591550000000002</v>
      </c>
      <c r="G152" s="212">
        <v>5868.5275499999998</v>
      </c>
      <c r="H152" s="212">
        <f>H153+H154</f>
        <v>911.47245000000021</v>
      </c>
      <c r="I152" s="212">
        <v>6397.0968899999998</v>
      </c>
      <c r="J152" s="299"/>
    </row>
    <row r="153" spans="1:10" ht="14.1" customHeight="1" x14ac:dyDescent="0.25">
      <c r="A153" s="26"/>
      <c r="B153" s="52"/>
      <c r="C153" s="149" t="s">
        <v>38</v>
      </c>
      <c r="D153" s="185">
        <v>7022</v>
      </c>
      <c r="E153" s="211">
        <v>6280</v>
      </c>
      <c r="F153" s="193">
        <v>20.378250000000001</v>
      </c>
      <c r="G153" s="193">
        <v>5739.7444500000001</v>
      </c>
      <c r="H153" s="193">
        <f>E153-G153</f>
        <v>540.25554999999986</v>
      </c>
      <c r="I153" s="193">
        <v>6249.3161399999999</v>
      </c>
      <c r="J153" s="53"/>
    </row>
    <row r="154" spans="1:10" ht="15" x14ac:dyDescent="0.2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128.78309999999965</v>
      </c>
      <c r="H154" s="193">
        <f t="shared" ref="H154:H160" si="13">E154-G154</f>
        <v>371.21690000000035</v>
      </c>
      <c r="I154" s="193">
        <f>I152-I153</f>
        <v>147.7807499999999</v>
      </c>
      <c r="J154" s="300"/>
    </row>
    <row r="155" spans="1:10" ht="15.75" thickBot="1" x14ac:dyDescent="0.3">
      <c r="A155" s="51"/>
      <c r="B155" s="52"/>
      <c r="C155" s="151" t="s">
        <v>66</v>
      </c>
      <c r="D155" s="197">
        <v>9573</v>
      </c>
      <c r="E155" s="213">
        <v>9351</v>
      </c>
      <c r="F155" s="214">
        <v>179.17072999999999</v>
      </c>
      <c r="G155" s="214">
        <v>7769.5031799999997</v>
      </c>
      <c r="H155" s="214">
        <f t="shared" si="13"/>
        <v>1581.4968200000003</v>
      </c>
      <c r="I155" s="214">
        <v>7381.4941600000002</v>
      </c>
      <c r="J155" s="53"/>
    </row>
    <row r="156" spans="1:10" ht="15.75" thickBot="1" x14ac:dyDescent="0.3">
      <c r="A156" s="51"/>
      <c r="B156" s="52"/>
      <c r="C156" s="147" t="s">
        <v>11</v>
      </c>
      <c r="D156" s="187">
        <v>144</v>
      </c>
      <c r="E156" s="207">
        <v>144</v>
      </c>
      <c r="F156" s="195">
        <v>8.3449999999999996E-2</v>
      </c>
      <c r="G156" s="195">
        <v>21.153210000000001</v>
      </c>
      <c r="H156" s="195">
        <f t="shared" si="13"/>
        <v>122.84679</v>
      </c>
      <c r="I156" s="195">
        <v>15.0868</v>
      </c>
      <c r="J156" s="53"/>
    </row>
    <row r="157" spans="1:10" ht="15.75" thickBot="1" x14ac:dyDescent="0.3">
      <c r="A157" s="51"/>
      <c r="B157" s="52"/>
      <c r="C157" s="152" t="s">
        <v>40</v>
      </c>
      <c r="D157" s="186">
        <v>250</v>
      </c>
      <c r="E157" s="215">
        <v>250</v>
      </c>
      <c r="F157" s="216"/>
      <c r="G157" s="216">
        <v>252.60900000000001</v>
      </c>
      <c r="H157" s="216">
        <f t="shared" si="13"/>
        <v>-2.6090000000000089</v>
      </c>
      <c r="I157" s="216">
        <v>267.49579999999997</v>
      </c>
      <c r="J157" s="53"/>
    </row>
    <row r="158" spans="1:10" ht="18" thickBot="1" x14ac:dyDescent="0.3">
      <c r="A158" s="51"/>
      <c r="B158" s="52"/>
      <c r="C158" s="152" t="s">
        <v>92</v>
      </c>
      <c r="D158" s="187">
        <v>2000</v>
      </c>
      <c r="E158" s="207">
        <v>2000</v>
      </c>
      <c r="F158" s="195">
        <v>5.72499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.75" thickBot="1" x14ac:dyDescent="0.3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128.7765</v>
      </c>
      <c r="H159" s="218">
        <f t="shared" si="13"/>
        <v>171.2235</v>
      </c>
      <c r="I159" s="218"/>
      <c r="J159" s="53"/>
    </row>
    <row r="160" spans="1:10" ht="18" thickBot="1" x14ac:dyDescent="0.3">
      <c r="A160" s="51"/>
      <c r="B160" s="52"/>
      <c r="C160" s="128" t="s">
        <v>85</v>
      </c>
      <c r="D160" s="222"/>
      <c r="E160" s="217"/>
      <c r="F160" s="218">
        <v>34.595049999999446</v>
      </c>
      <c r="G160" s="218">
        <v>1293.0276700000395</v>
      </c>
      <c r="H160" s="218">
        <f t="shared" si="13"/>
        <v>-1293.0276700000395</v>
      </c>
      <c r="I160" s="218">
        <v>1318.7332600000082</v>
      </c>
      <c r="J160" s="53"/>
    </row>
    <row r="161" spans="1:10" ht="0" hidden="1" customHeight="1" x14ac:dyDescent="0.25"/>
    <row r="162" spans="1:10" ht="14.25" customHeight="1" thickBot="1" x14ac:dyDescent="0.3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2816.7536399999999</v>
      </c>
      <c r="G162" s="188">
        <f>G141+G145+G146+G156+G157+G158+G159+G160</f>
        <v>151547.51272000003</v>
      </c>
      <c r="H162" s="188">
        <f t="shared" si="14"/>
        <v>22196.487279999965</v>
      </c>
      <c r="I162" s="188">
        <f t="shared" si="14"/>
        <v>135491.81218000001</v>
      </c>
      <c r="J162" s="301"/>
    </row>
    <row r="163" spans="1:10" ht="14.25" customHeight="1" x14ac:dyDescent="0.25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25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25">
      <c r="A165" s="1"/>
      <c r="B165" s="50"/>
      <c r="C165" s="116" t="s">
        <v>140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25">
      <c r="A166" s="1"/>
      <c r="B166" s="50"/>
      <c r="C166" s="378" t="s">
        <v>141</v>
      </c>
      <c r="D166" s="17"/>
      <c r="E166" s="17"/>
      <c r="F166" s="17"/>
      <c r="G166" s="17"/>
      <c r="H166" s="103"/>
      <c r="I166" s="103"/>
      <c r="J166" s="49"/>
    </row>
    <row r="167" spans="1:10" ht="15.75" x14ac:dyDescent="0.2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75" x14ac:dyDescent="0.2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3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2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2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2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2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25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3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3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1" customHeight="1" thickBot="1" x14ac:dyDescent="0.3">
      <c r="A177" s="51"/>
      <c r="B177" s="52"/>
      <c r="C177" s="398" t="s">
        <v>1</v>
      </c>
      <c r="D177" s="399"/>
      <c r="E177" s="71"/>
      <c r="F177" s="71"/>
      <c r="G177" s="71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1" customHeight="1" thickBot="1" x14ac:dyDescent="0.3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1" customHeight="1" thickBot="1" x14ac:dyDescent="0.3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1" customHeight="1" x14ac:dyDescent="0.25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3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2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3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3">
      <c r="A186" s="2"/>
      <c r="B186" s="74"/>
      <c r="C186" s="108" t="s">
        <v>17</v>
      </c>
      <c r="D186" s="169" t="s">
        <v>18</v>
      </c>
      <c r="E186" s="108" t="str">
        <f>F22</f>
        <v>FANGST UKE 44</v>
      </c>
      <c r="F186" s="108" t="str">
        <f>G22</f>
        <v>FANGST T.O.M UKE 44</v>
      </c>
      <c r="G186" s="168" t="str">
        <f>H22</f>
        <v>RESTKVOTER UKE 44</v>
      </c>
      <c r="H186" s="108" t="str">
        <f>I22</f>
        <v>FANGST T.O.M. UKE 44 2020</v>
      </c>
      <c r="I186" s="75"/>
      <c r="J186" s="76"/>
    </row>
    <row r="187" spans="1:10" ht="14.1" customHeight="1" x14ac:dyDescent="0.25">
      <c r="A187" s="51"/>
      <c r="B187" s="77"/>
      <c r="C187" s="161" t="s">
        <v>30</v>
      </c>
      <c r="D187" s="400">
        <v>5394</v>
      </c>
      <c r="E187" s="189">
        <v>64.260949999999994</v>
      </c>
      <c r="F187" s="189">
        <v>1988.8094699999999</v>
      </c>
      <c r="G187" s="405">
        <f>D187-F187-F188</f>
        <v>1453.9030999999998</v>
      </c>
      <c r="H187" s="189">
        <v>1805.9978000000001</v>
      </c>
      <c r="I187" s="91"/>
      <c r="J187" s="305"/>
    </row>
    <row r="188" spans="1:10" ht="14.1" customHeight="1" x14ac:dyDescent="0.25">
      <c r="A188" s="51"/>
      <c r="B188" s="77"/>
      <c r="C188" s="78" t="s">
        <v>27</v>
      </c>
      <c r="D188" s="411"/>
      <c r="E188" s="190">
        <v>2.2433399999999999</v>
      </c>
      <c r="F188" s="190">
        <v>1951.2874300000001</v>
      </c>
      <c r="G188" s="419"/>
      <c r="H188" s="190">
        <v>2003.9455700000001</v>
      </c>
      <c r="I188" s="91"/>
      <c r="J188" s="305"/>
    </row>
    <row r="189" spans="1:10" ht="15.6" customHeight="1" thickBot="1" x14ac:dyDescent="0.3">
      <c r="A189" s="51"/>
      <c r="B189" s="77"/>
      <c r="C189" s="79" t="s">
        <v>64</v>
      </c>
      <c r="D189" s="178">
        <v>200</v>
      </c>
      <c r="E189" s="191">
        <v>0.32229999999999998</v>
      </c>
      <c r="F189" s="191">
        <v>94.375399999999999</v>
      </c>
      <c r="G189" s="191">
        <f>D189-F189</f>
        <v>105.6246</v>
      </c>
      <c r="H189" s="191">
        <v>107.93353999999999</v>
      </c>
      <c r="I189" s="91"/>
      <c r="J189" s="305"/>
    </row>
    <row r="190" spans="1:10" ht="14.1" customHeight="1" x14ac:dyDescent="0.25">
      <c r="A190" s="38"/>
      <c r="B190" s="92"/>
      <c r="C190" s="80" t="s">
        <v>55</v>
      </c>
      <c r="D190" s="276">
        <v>8090</v>
      </c>
      <c r="E190" s="192">
        <f>E191+E192+E193</f>
        <v>32.624760000000002</v>
      </c>
      <c r="F190" s="192">
        <f>F191+F192+F193</f>
        <v>8144.6502200000004</v>
      </c>
      <c r="G190" s="192">
        <f>D190-F190</f>
        <v>-54.650220000000445</v>
      </c>
      <c r="H190" s="192">
        <f>H191+H192+H193</f>
        <v>7862.1287400000001</v>
      </c>
      <c r="I190" s="93"/>
      <c r="J190" s="306"/>
    </row>
    <row r="191" spans="1:10" ht="14.1" customHeight="1" x14ac:dyDescent="0.25">
      <c r="A191" s="69"/>
      <c r="B191" s="81"/>
      <c r="C191" s="82" t="s">
        <v>31</v>
      </c>
      <c r="D191" s="176"/>
      <c r="E191" s="193">
        <v>1.2849999999999999</v>
      </c>
      <c r="F191" s="193">
        <v>4078.2177799999999</v>
      </c>
      <c r="G191" s="193"/>
      <c r="H191" s="193">
        <v>3801.9124999999999</v>
      </c>
      <c r="I191" s="106"/>
      <c r="J191" s="14"/>
    </row>
    <row r="192" spans="1:10" ht="14.1" customHeight="1" x14ac:dyDescent="0.25">
      <c r="A192" s="69"/>
      <c r="B192" s="81"/>
      <c r="C192" s="82" t="s">
        <v>32</v>
      </c>
      <c r="D192" s="176"/>
      <c r="E192" s="193">
        <v>14.33799</v>
      </c>
      <c r="F192" s="193">
        <v>2528.6730400000001</v>
      </c>
      <c r="G192" s="193"/>
      <c r="H192" s="193">
        <v>2513.80456</v>
      </c>
      <c r="I192" s="106"/>
      <c r="J192" s="307"/>
    </row>
    <row r="193" spans="1:10" ht="14.1" customHeight="1" thickBot="1" x14ac:dyDescent="0.3">
      <c r="A193" s="69"/>
      <c r="B193" s="81"/>
      <c r="C193" s="129" t="s">
        <v>33</v>
      </c>
      <c r="D193" s="177"/>
      <c r="E193" s="194">
        <v>17.00177</v>
      </c>
      <c r="F193" s="194">
        <v>1537.7593999999999</v>
      </c>
      <c r="G193" s="194"/>
      <c r="H193" s="194">
        <v>1546.4116799999999</v>
      </c>
      <c r="I193" s="106"/>
      <c r="J193" s="307"/>
    </row>
    <row r="194" spans="1:10" ht="14.1" customHeight="1" thickBot="1" x14ac:dyDescent="0.3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3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50000000000001" customHeight="1" thickBot="1" x14ac:dyDescent="0.3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99.451349999999991</v>
      </c>
      <c r="F196" s="180">
        <f>F187+F188+F189+F190+F194+F195</f>
        <v>12179.75172</v>
      </c>
      <c r="G196" s="180">
        <f>D196-F196</f>
        <v>1575.2482799999998</v>
      </c>
      <c r="H196" s="180">
        <f>H187+H188+H189+H190+H194+H195</f>
        <v>11780.104669999999</v>
      </c>
      <c r="I196" s="103"/>
      <c r="J196" s="301"/>
    </row>
    <row r="197" spans="1:10" ht="15.75" customHeight="1" x14ac:dyDescent="0.25">
      <c r="A197" s="51"/>
      <c r="B197" s="303"/>
      <c r="C197" s="410" t="s">
        <v>97</v>
      </c>
      <c r="D197" s="410"/>
      <c r="E197" s="410"/>
      <c r="F197" s="410"/>
      <c r="G197" s="410"/>
      <c r="H197" s="119"/>
      <c r="I197" s="119"/>
      <c r="J197" s="304"/>
    </row>
    <row r="198" spans="1:10" ht="12" customHeight="1" thickBot="1" x14ac:dyDescent="0.3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2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2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3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4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3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3">
      <c r="A204" s="113"/>
      <c r="B204" s="52"/>
      <c r="C204" s="398" t="s">
        <v>1</v>
      </c>
      <c r="D204" s="399"/>
      <c r="E204" s="113"/>
      <c r="F204" s="113"/>
      <c r="G204" s="70"/>
      <c r="H204" s="51"/>
      <c r="I204" s="51"/>
      <c r="J204" s="53"/>
    </row>
    <row r="205" spans="1:10" ht="15" customHeight="1" x14ac:dyDescent="0.25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25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8" thickBot="1" x14ac:dyDescent="0.3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3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25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25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25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3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2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3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3">
      <c r="A215" s="51"/>
      <c r="B215" s="52"/>
      <c r="C215" s="42" t="s">
        <v>17</v>
      </c>
      <c r="D215" s="219" t="s">
        <v>18</v>
      </c>
      <c r="E215" s="42" t="str">
        <f>F22</f>
        <v>FANGST UKE 44</v>
      </c>
      <c r="F215" s="42" t="str">
        <f>G22</f>
        <v>FANGST T.O.M UKE 44</v>
      </c>
      <c r="G215" s="42" t="str">
        <f>H22</f>
        <v>RESTKVOTER UKE 44</v>
      </c>
      <c r="H215" s="42" t="str">
        <f>I22</f>
        <v>FANGST T.O.M. UKE 44 2020</v>
      </c>
      <c r="I215" s="51"/>
      <c r="J215" s="53"/>
    </row>
    <row r="216" spans="1:10" ht="15" customHeight="1" thickBot="1" x14ac:dyDescent="0.3">
      <c r="A216" s="51"/>
      <c r="B216" s="52"/>
      <c r="C216" s="44" t="s">
        <v>4</v>
      </c>
      <c r="D216" s="265">
        <v>43379</v>
      </c>
      <c r="E216" s="265">
        <v>157.53518</v>
      </c>
      <c r="F216" s="265">
        <v>43069.385979999999</v>
      </c>
      <c r="G216" s="265">
        <f>D216-F216</f>
        <v>309.61402000000089</v>
      </c>
      <c r="H216" s="265">
        <v>30669.7817</v>
      </c>
      <c r="I216" s="21"/>
      <c r="J216" s="53"/>
    </row>
    <row r="217" spans="1:10" ht="15" customHeight="1" thickBot="1" x14ac:dyDescent="0.3">
      <c r="A217" s="51"/>
      <c r="B217" s="52"/>
      <c r="C217" s="47" t="s">
        <v>39</v>
      </c>
      <c r="D217" s="265">
        <v>100</v>
      </c>
      <c r="E217" s="265">
        <v>1.4E-2</v>
      </c>
      <c r="F217" s="265">
        <v>30.083780000000001</v>
      </c>
      <c r="G217" s="265">
        <f>D217-F217</f>
        <v>69.916219999999996</v>
      </c>
      <c r="H217" s="265">
        <v>13.90441</v>
      </c>
      <c r="I217" s="21"/>
      <c r="J217" s="53"/>
    </row>
    <row r="218" spans="1:10" ht="15.75" customHeight="1" thickBot="1" x14ac:dyDescent="0.3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3">
      <c r="A219" s="51"/>
      <c r="B219" s="52"/>
      <c r="C219" s="45" t="s">
        <v>50</v>
      </c>
      <c r="D219" s="267">
        <f>SUM(D216:D218)</f>
        <v>43534</v>
      </c>
      <c r="E219" s="267">
        <f>SUM(E216:E218)</f>
        <v>157.54918000000001</v>
      </c>
      <c r="F219" s="267">
        <f>SUM(F216:F218)</f>
        <v>43099.46976</v>
      </c>
      <c r="G219" s="267">
        <f>D219-F219</f>
        <v>434.53024000000005</v>
      </c>
      <c r="H219" s="267">
        <f>SUM(H216:H218)</f>
        <v>30683.686109999999</v>
      </c>
      <c r="I219" s="21"/>
      <c r="J219" s="53"/>
    </row>
    <row r="220" spans="1:10" ht="17.100000000000001" customHeight="1" thickBot="1" x14ac:dyDescent="0.3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2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00000000000001" customHeight="1" thickTop="1" x14ac:dyDescent="0.2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25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3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1" customHeight="1" thickTop="1" thickBot="1" x14ac:dyDescent="0.3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1" customHeight="1" thickBot="1" x14ac:dyDescent="0.3">
      <c r="A258" s="2"/>
      <c r="B258" s="74"/>
      <c r="C258" s="398" t="s">
        <v>1</v>
      </c>
      <c r="D258" s="399"/>
      <c r="E258" s="113"/>
      <c r="F258" s="113"/>
      <c r="G258" s="75"/>
      <c r="H258" s="75"/>
      <c r="I258" s="75"/>
      <c r="J258" s="305"/>
    </row>
    <row r="259" spans="1:10" ht="14.1" customHeight="1" x14ac:dyDescent="0.25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1" customHeight="1" x14ac:dyDescent="0.25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3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3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1" customHeight="1" x14ac:dyDescent="0.25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25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3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25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1" customHeight="1" thickBot="1" x14ac:dyDescent="0.3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3">
      <c r="A268" s="51"/>
      <c r="B268" s="314"/>
      <c r="C268" s="42" t="s">
        <v>17</v>
      </c>
      <c r="D268" s="46" t="s">
        <v>18</v>
      </c>
      <c r="E268" s="42" t="str">
        <f>F22</f>
        <v>FANGST UKE 44</v>
      </c>
      <c r="F268" s="42" t="str">
        <f>G22</f>
        <v>FANGST T.O.M UKE 44</v>
      </c>
      <c r="G268" s="42" t="str">
        <f>H22</f>
        <v>RESTKVOTER UKE 44</v>
      </c>
      <c r="H268" s="42" t="str">
        <f>I22</f>
        <v>FANGST T.O.M. UKE 44 2020</v>
      </c>
      <c r="I268" s="28"/>
      <c r="J268" s="306"/>
    </row>
    <row r="269" spans="1:10" ht="14.1" customHeight="1" thickBot="1" x14ac:dyDescent="0.3">
      <c r="A269" s="38"/>
      <c r="B269" s="92"/>
      <c r="C269" s="44" t="s">
        <v>49</v>
      </c>
      <c r="D269" s="403">
        <v>1701</v>
      </c>
      <c r="E269" s="164">
        <v>2.5625900000000001</v>
      </c>
      <c r="F269" s="164">
        <v>481.42507000000001</v>
      </c>
      <c r="G269" s="405">
        <f>D269-F269-F270</f>
        <v>190.88970999999992</v>
      </c>
      <c r="H269" s="164">
        <v>570.65589999999997</v>
      </c>
      <c r="I269" s="93"/>
      <c r="J269" s="320"/>
    </row>
    <row r="270" spans="1:10" ht="14.1" customHeight="1" thickBot="1" x14ac:dyDescent="0.3">
      <c r="A270" s="51"/>
      <c r="B270" s="314"/>
      <c r="C270" s="47" t="s">
        <v>43</v>
      </c>
      <c r="D270" s="404"/>
      <c r="E270" s="164">
        <v>6.0112300000000003</v>
      </c>
      <c r="F270" s="164">
        <v>1028.6852200000001</v>
      </c>
      <c r="G270" s="406"/>
      <c r="H270" s="164">
        <v>1566.49272</v>
      </c>
      <c r="I270" s="41"/>
      <c r="J270" s="306"/>
    </row>
    <row r="271" spans="1:10" ht="16.5" thickBot="1" x14ac:dyDescent="0.3">
      <c r="A271" s="38"/>
      <c r="B271" s="92"/>
      <c r="C271" s="43" t="s">
        <v>34</v>
      </c>
      <c r="D271" s="252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1"/>
    </row>
    <row r="272" spans="1:10" ht="18.75" customHeight="1" thickBot="1" x14ac:dyDescent="0.3">
      <c r="A272" s="38"/>
      <c r="B272" s="322"/>
      <c r="C272" s="43" t="s">
        <v>53</v>
      </c>
      <c r="D272" s="263"/>
      <c r="E272" s="165">
        <v>2.596E-2</v>
      </c>
      <c r="F272" s="165">
        <v>2.8920300000000001</v>
      </c>
      <c r="G272" s="164"/>
      <c r="H272" s="165">
        <v>2.1034299999999999</v>
      </c>
      <c r="I272" s="34"/>
      <c r="J272" s="316"/>
    </row>
    <row r="273" spans="1:10" ht="14.1" customHeight="1" thickBot="1" x14ac:dyDescent="0.3">
      <c r="A273" s="51"/>
      <c r="B273" s="314"/>
      <c r="C273" s="45" t="s">
        <v>50</v>
      </c>
      <c r="D273" s="264">
        <f>D259</f>
        <v>1706</v>
      </c>
      <c r="E273" s="166">
        <f>SUM(E269:E272)</f>
        <v>8.5997800000000009</v>
      </c>
      <c r="F273" s="166">
        <f>SUM(F269:F272)</f>
        <v>1514.39132</v>
      </c>
      <c r="G273" s="166">
        <f>D273-F273</f>
        <v>191.60868000000005</v>
      </c>
      <c r="H273" s="166">
        <f>H269+H270+H271+H272</f>
        <v>2142.5819700000002</v>
      </c>
      <c r="I273" s="28"/>
      <c r="J273" s="316"/>
    </row>
    <row r="274" spans="1:10" ht="14.1" customHeight="1" x14ac:dyDescent="0.25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1" customHeight="1" thickBot="1" x14ac:dyDescent="0.3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" customHeight="1" thickTop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14.1" customHeight="1" x14ac:dyDescent="0.25">
      <c r="A281" s="51"/>
    </row>
    <row r="282" spans="1:10" ht="14.1" customHeight="1" x14ac:dyDescent="0.25">
      <c r="A282" s="51"/>
    </row>
    <row r="283" spans="1:10" ht="30" customHeight="1" thickBot="1" x14ac:dyDescent="0.4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100000000000001" customHeight="1" thickTop="1" x14ac:dyDescent="0.25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3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3">
      <c r="B286" s="358"/>
      <c r="C286" s="398" t="s">
        <v>1</v>
      </c>
      <c r="D286" s="399"/>
      <c r="E286" s="398" t="s">
        <v>51</v>
      </c>
      <c r="F286" s="399"/>
      <c r="G286" s="398" t="s">
        <v>52</v>
      </c>
      <c r="H286" s="399"/>
      <c r="I286" s="113"/>
      <c r="J286" s="359"/>
    </row>
    <row r="287" spans="1:10" ht="14.25" customHeight="1" x14ac:dyDescent="0.25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25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25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1" customHeight="1" thickBot="1" x14ac:dyDescent="0.3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1" customHeight="1" thickBot="1" x14ac:dyDescent="0.3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25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25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25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3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25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3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3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44</v>
      </c>
      <c r="G298" s="325" t="str">
        <f>G22</f>
        <v>FANGST T.O.M UKE 44</v>
      </c>
      <c r="H298" s="325" t="str">
        <f>H22</f>
        <v>RESTKVOTER UKE 44</v>
      </c>
      <c r="I298" s="325" t="str">
        <f>I22</f>
        <v>FANGST T.O.M. UKE 44 2020</v>
      </c>
      <c r="J298" s="359"/>
    </row>
    <row r="299" spans="1:10" ht="14.1" customHeight="1" x14ac:dyDescent="0.25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56.5242</v>
      </c>
      <c r="G299" s="374">
        <f t="shared" si="15"/>
        <v>13506.91575</v>
      </c>
      <c r="H299" s="374">
        <f t="shared" si="15"/>
        <v>7181.0842499999999</v>
      </c>
      <c r="I299" s="374">
        <f t="shared" si="15"/>
        <v>27714.078529999999</v>
      </c>
      <c r="J299" s="359"/>
    </row>
    <row r="300" spans="1:10" ht="14.1" customHeight="1" x14ac:dyDescent="0.25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7810.6571100000001</v>
      </c>
      <c r="H300" s="332">
        <f t="shared" ref="H300:H305" si="16">E300-G300</f>
        <v>3714.3428899999999</v>
      </c>
      <c r="I300" s="332">
        <v>19426.38782</v>
      </c>
      <c r="J300" s="359"/>
    </row>
    <row r="301" spans="1:10" ht="14.1" customHeight="1" x14ac:dyDescent="0.25">
      <c r="A301" s="27"/>
      <c r="B301" s="358"/>
      <c r="C301" s="333" t="s">
        <v>9</v>
      </c>
      <c r="D301" s="331">
        <v>2224</v>
      </c>
      <c r="E301" s="331">
        <v>3000</v>
      </c>
      <c r="F301" s="332"/>
      <c r="G301" s="332">
        <v>1735.0632499999999</v>
      </c>
      <c r="H301" s="332">
        <f t="shared" si="16"/>
        <v>1264.9367500000001</v>
      </c>
      <c r="I301" s="332">
        <v>2256.34575</v>
      </c>
      <c r="J301" s="359"/>
    </row>
    <row r="302" spans="1:10" ht="14.1" customHeight="1" x14ac:dyDescent="0.25">
      <c r="A302" s="27"/>
      <c r="B302" s="358"/>
      <c r="C302" s="333" t="s">
        <v>45</v>
      </c>
      <c r="D302" s="331">
        <v>1366</v>
      </c>
      <c r="E302" s="331">
        <v>1441</v>
      </c>
      <c r="F302" s="332">
        <v>34.2042</v>
      </c>
      <c r="G302" s="332">
        <v>1558.14914</v>
      </c>
      <c r="H302" s="332">
        <f t="shared" si="16"/>
        <v>-117.14913999999999</v>
      </c>
      <c r="I302" s="332">
        <v>2501.1367599999999</v>
      </c>
      <c r="J302" s="359"/>
    </row>
    <row r="303" spans="1:10" ht="14.1" customHeight="1" thickBot="1" x14ac:dyDescent="0.3">
      <c r="A303" s="27"/>
      <c r="B303" s="358"/>
      <c r="C303" s="334" t="s">
        <v>131</v>
      </c>
      <c r="D303" s="335">
        <v>4571</v>
      </c>
      <c r="E303" s="335">
        <v>4722</v>
      </c>
      <c r="F303" s="332">
        <v>22.32</v>
      </c>
      <c r="G303" s="332">
        <v>2403.0462499999999</v>
      </c>
      <c r="H303" s="332">
        <f t="shared" si="16"/>
        <v>2318.9537500000001</v>
      </c>
      <c r="I303" s="332">
        <v>3530.2082</v>
      </c>
      <c r="J303" s="359"/>
    </row>
    <row r="304" spans="1:10" ht="14.1" customHeight="1" thickBot="1" x14ac:dyDescent="0.3">
      <c r="A304" s="27"/>
      <c r="B304" s="358"/>
      <c r="C304" s="336" t="s">
        <v>36</v>
      </c>
      <c r="D304" s="337">
        <v>5500</v>
      </c>
      <c r="E304" s="337">
        <v>5500</v>
      </c>
      <c r="F304" s="338"/>
      <c r="G304" s="338">
        <v>2203.9976099999999</v>
      </c>
      <c r="H304" s="338">
        <f t="shared" si="16"/>
        <v>3296.0023900000001</v>
      </c>
      <c r="I304" s="338">
        <v>3890.0062800000001</v>
      </c>
      <c r="J304" s="359"/>
    </row>
    <row r="305" spans="1:10" ht="14.1" customHeight="1" x14ac:dyDescent="0.25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35.139749999999999</v>
      </c>
      <c r="G305" s="329">
        <f>G307+G306</f>
        <v>3151.38771</v>
      </c>
      <c r="H305" s="329">
        <f t="shared" si="16"/>
        <v>4848.61229</v>
      </c>
      <c r="I305" s="329">
        <f>I307+I306</f>
        <v>5126.6898200000005</v>
      </c>
      <c r="J305" s="359"/>
    </row>
    <row r="306" spans="1:10" ht="14.1" customHeight="1" x14ac:dyDescent="0.25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652.54060000000004</v>
      </c>
      <c r="J306" s="359"/>
    </row>
    <row r="307" spans="1:10" ht="14.1" customHeight="1" thickBot="1" x14ac:dyDescent="0.3">
      <c r="A307" s="27"/>
      <c r="B307" s="358"/>
      <c r="C307" s="340" t="s">
        <v>46</v>
      </c>
      <c r="D307" s="341"/>
      <c r="E307" s="342"/>
      <c r="F307" s="343">
        <v>35.139749999999999</v>
      </c>
      <c r="G307" s="343">
        <v>3138.1603799999998</v>
      </c>
      <c r="H307" s="343"/>
      <c r="I307" s="343">
        <v>4474.1492200000002</v>
      </c>
      <c r="J307" s="359"/>
    </row>
    <row r="308" spans="1:10" ht="14.1" customHeight="1" thickBot="1" x14ac:dyDescent="0.3">
      <c r="A308" s="27"/>
      <c r="B308" s="358"/>
      <c r="C308" s="336" t="s">
        <v>11</v>
      </c>
      <c r="D308" s="337">
        <v>10</v>
      </c>
      <c r="E308" s="337">
        <v>10</v>
      </c>
      <c r="F308" s="338"/>
      <c r="G308" s="338">
        <v>0.39150000000000001</v>
      </c>
      <c r="H308" s="338">
        <f>E308-G308</f>
        <v>9.6084999999999994</v>
      </c>
      <c r="I308" s="338">
        <v>0.73904999999999998</v>
      </c>
      <c r="J308" s="359"/>
    </row>
    <row r="309" spans="1:10" ht="14.1" customHeight="1" thickBot="1" x14ac:dyDescent="0.3">
      <c r="A309" s="27"/>
      <c r="B309" s="358"/>
      <c r="C309" s="344" t="s">
        <v>47</v>
      </c>
      <c r="D309" s="345"/>
      <c r="E309" s="346"/>
      <c r="F309" s="338">
        <v>0.38890000000000002</v>
      </c>
      <c r="G309" s="338">
        <v>43.178710000000002</v>
      </c>
      <c r="H309" s="338">
        <f>E309-G309</f>
        <v>-43.178710000000002</v>
      </c>
      <c r="I309" s="338">
        <v>62.927709999999998</v>
      </c>
      <c r="J309" s="359"/>
    </row>
    <row r="310" spans="1:10" ht="19.5" thickBot="1" x14ac:dyDescent="0.3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92.052850000000007</v>
      </c>
      <c r="G310" s="349">
        <f t="shared" si="17"/>
        <v>18905.871280000003</v>
      </c>
      <c r="H310" s="349">
        <f t="shared" si="17"/>
        <v>15292.128719999999</v>
      </c>
      <c r="I310" s="349">
        <f t="shared" si="17"/>
        <v>36794.44139</v>
      </c>
      <c r="J310" s="359"/>
    </row>
    <row r="311" spans="1:10" ht="14.1" customHeight="1" x14ac:dyDescent="0.25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1" customHeight="1" x14ac:dyDescent="0.25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1" customHeight="1" x14ac:dyDescent="0.25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3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25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25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1" customHeight="1" thickBot="1" x14ac:dyDescent="0.3">
      <c r="A317" s="27"/>
      <c r="D317" s="1"/>
    </row>
    <row r="318" spans="1:10" ht="14.1" customHeight="1" thickTop="1" x14ac:dyDescent="0.25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1" customHeight="1" x14ac:dyDescent="0.25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1" customHeight="1" thickBot="1" x14ac:dyDescent="0.3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1" customHeight="1" thickBot="1" x14ac:dyDescent="0.3">
      <c r="A321" s="27"/>
      <c r="B321" s="358"/>
      <c r="C321" s="398" t="s">
        <v>1</v>
      </c>
      <c r="D321" s="399"/>
      <c r="E321" s="113"/>
      <c r="F321" s="113"/>
      <c r="G321" s="113"/>
      <c r="H321" s="113"/>
      <c r="I321" s="113"/>
      <c r="J321" s="359"/>
    </row>
    <row r="322" spans="1:10" ht="14.1" customHeight="1" x14ac:dyDescent="0.25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1" customHeight="1" x14ac:dyDescent="0.25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1" customHeight="1" thickBot="1" x14ac:dyDescent="0.3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1" customHeight="1" thickBot="1" x14ac:dyDescent="0.3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1" customHeight="1" x14ac:dyDescent="0.25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1" customHeight="1" x14ac:dyDescent="0.25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1" customHeight="1" x14ac:dyDescent="0.25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1" customHeight="1" thickBot="1" x14ac:dyDescent="0.3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3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3">
      <c r="A331" s="302"/>
      <c r="B331" s="361"/>
      <c r="C331" s="326" t="s">
        <v>73</v>
      </c>
      <c r="D331" s="365" t="s">
        <v>74</v>
      </c>
      <c r="E331" s="326" t="str">
        <f>F22</f>
        <v>FANGST UKE 44</v>
      </c>
      <c r="F331" s="326" t="str">
        <f>G22</f>
        <v>FANGST T.O.M UKE 44</v>
      </c>
      <c r="G331" s="366" t="str">
        <f>H22</f>
        <v>RESTKVOTER UKE 44</v>
      </c>
      <c r="H331" s="326" t="str">
        <f>I22</f>
        <v>FANGST T.O.M. UKE 44 2020</v>
      </c>
      <c r="I331" s="309"/>
      <c r="J331" s="362"/>
    </row>
    <row r="332" spans="1:10" ht="14.1" customHeight="1" thickBot="1" x14ac:dyDescent="0.3">
      <c r="A332" s="302"/>
      <c r="B332" s="358"/>
      <c r="C332" s="336" t="s">
        <v>75</v>
      </c>
      <c r="D332" s="392">
        <v>1685</v>
      </c>
      <c r="E332" s="381">
        <f>E334+E333</f>
        <v>0</v>
      </c>
      <c r="F332" s="381">
        <f>F334+F333</f>
        <v>1827.08673</v>
      </c>
      <c r="G332" s="395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1" customHeight="1" thickBot="1" x14ac:dyDescent="0.3">
      <c r="A333" s="27"/>
      <c r="B333" s="358"/>
      <c r="C333" s="367" t="s">
        <v>65</v>
      </c>
      <c r="D333" s="393"/>
      <c r="E333" s="382"/>
      <c r="F333" s="382">
        <v>1518.92318</v>
      </c>
      <c r="G333" s="396"/>
      <c r="H333" s="382">
        <v>1553.3166900000001</v>
      </c>
      <c r="I333" s="113"/>
      <c r="J333" s="359"/>
    </row>
    <row r="334" spans="1:10" ht="14.1" customHeight="1" thickBot="1" x14ac:dyDescent="0.3">
      <c r="A334" s="27"/>
      <c r="B334" s="358"/>
      <c r="C334" s="367" t="s">
        <v>66</v>
      </c>
      <c r="D334" s="394"/>
      <c r="E334" s="383"/>
      <c r="F334" s="383">
        <v>308.16354999999999</v>
      </c>
      <c r="G334" s="397"/>
      <c r="H334" s="383">
        <v>358.31223999999997</v>
      </c>
      <c r="I334" s="113"/>
      <c r="J334" s="359"/>
    </row>
    <row r="335" spans="1:10" ht="14.1" customHeight="1" thickBot="1" x14ac:dyDescent="0.3">
      <c r="A335" s="27"/>
      <c r="B335" s="358"/>
      <c r="C335" s="336" t="s">
        <v>76</v>
      </c>
      <c r="D335" s="392">
        <v>1240</v>
      </c>
      <c r="E335" s="381">
        <f>SUM(E336:E337)</f>
        <v>0</v>
      </c>
      <c r="F335" s="381">
        <f>SUM(F336:F337)</f>
        <v>1302.8353</v>
      </c>
      <c r="G335" s="395">
        <f>D335-F335</f>
        <v>-62.835299999999961</v>
      </c>
      <c r="H335" s="381">
        <f>SUM(H336:H337)</f>
        <v>1664.31565</v>
      </c>
      <c r="I335" s="113"/>
      <c r="J335" s="359"/>
    </row>
    <row r="336" spans="1:10" ht="14.1" customHeight="1" thickBot="1" x14ac:dyDescent="0.3">
      <c r="A336" s="27"/>
      <c r="B336" s="358"/>
      <c r="C336" s="367" t="s">
        <v>65</v>
      </c>
      <c r="D336" s="393"/>
      <c r="E336" s="368"/>
      <c r="F336" s="368">
        <v>1056.9746</v>
      </c>
      <c r="G336" s="396"/>
      <c r="H336" s="368">
        <v>1347.2683999999999</v>
      </c>
      <c r="I336" s="113"/>
      <c r="J336" s="359"/>
    </row>
    <row r="337" spans="1:10" ht="14.1" customHeight="1" thickBot="1" x14ac:dyDescent="0.3">
      <c r="A337" s="27"/>
      <c r="B337" s="358"/>
      <c r="C337" s="367" t="s">
        <v>66</v>
      </c>
      <c r="D337" s="394"/>
      <c r="E337" s="368"/>
      <c r="F337" s="368">
        <v>245.86070000000001</v>
      </c>
      <c r="G337" s="397"/>
      <c r="H337" s="368">
        <v>317.04725000000002</v>
      </c>
      <c r="I337" s="113"/>
      <c r="J337" s="359"/>
    </row>
    <row r="338" spans="1:10" ht="14.1" customHeight="1" thickBot="1" x14ac:dyDescent="0.3">
      <c r="A338" s="27"/>
      <c r="B338" s="358"/>
      <c r="C338" s="336" t="s">
        <v>77</v>
      </c>
      <c r="D338" s="392">
        <v>1240</v>
      </c>
      <c r="E338" s="388">
        <f>SUM(E339:E340)</f>
        <v>51.974499999999999</v>
      </c>
      <c r="F338" s="388">
        <f>SUM(F339:F340)</f>
        <v>611.02128000000005</v>
      </c>
      <c r="G338" s="395">
        <f>D338-F338</f>
        <v>628.97871999999995</v>
      </c>
      <c r="H338" s="388">
        <f>SUM(H339:H340)</f>
        <v>863.63275999999996</v>
      </c>
      <c r="I338" s="113"/>
      <c r="J338" s="359"/>
    </row>
    <row r="339" spans="1:10" ht="14.1" customHeight="1" thickBot="1" x14ac:dyDescent="0.3">
      <c r="A339" s="27"/>
      <c r="B339" s="358"/>
      <c r="C339" s="367" t="s">
        <v>65</v>
      </c>
      <c r="D339" s="393"/>
      <c r="E339" s="368">
        <v>40.128999999999998</v>
      </c>
      <c r="F339" s="368">
        <v>523.91330000000005</v>
      </c>
      <c r="G339" s="396"/>
      <c r="H339" s="368">
        <v>678.88837999999998</v>
      </c>
      <c r="I339" s="113"/>
      <c r="J339" s="359"/>
    </row>
    <row r="340" spans="1:10" ht="14.1" customHeight="1" thickBot="1" x14ac:dyDescent="0.3">
      <c r="A340" s="27"/>
      <c r="B340" s="358"/>
      <c r="C340" s="367" t="s">
        <v>66</v>
      </c>
      <c r="D340" s="394"/>
      <c r="E340" s="384">
        <v>11.845499999999999</v>
      </c>
      <c r="F340" s="384">
        <v>87.107979999999998</v>
      </c>
      <c r="G340" s="397"/>
      <c r="H340" s="384">
        <v>184.74438000000001</v>
      </c>
      <c r="I340" s="113"/>
      <c r="J340" s="359"/>
    </row>
    <row r="341" spans="1:10" ht="14.1" customHeight="1" thickBot="1" x14ac:dyDescent="0.3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1" customHeight="1" thickBot="1" x14ac:dyDescent="0.3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51.974499999999999</v>
      </c>
      <c r="F342" s="386">
        <f>F332+F335+F338+F341</f>
        <v>3740.9433099999997</v>
      </c>
      <c r="G342" s="376">
        <f>SUM(G332:G341)</f>
        <v>424.05669</v>
      </c>
      <c r="H342" s="386">
        <f>H332+H335+H338+H341</f>
        <v>4439.5773399999998</v>
      </c>
      <c r="I342" s="113"/>
      <c r="J342" s="359"/>
    </row>
    <row r="343" spans="1:10" ht="14.1" customHeight="1" x14ac:dyDescent="0.25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1" customHeight="1" thickBot="1" x14ac:dyDescent="0.3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44
&amp;"-,Normal"&amp;11(iht. motatte landings- og sluttsedler fra fiskesalgslagene; alle tallstørrelser i hele tonn)&amp;R07.11.2021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UKE_43_2021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2021-09-13T12:24:16Z</cp:lastPrinted>
  <dcterms:created xsi:type="dcterms:W3CDTF">2011-07-06T12:13:20Z</dcterms:created>
  <dcterms:modified xsi:type="dcterms:W3CDTF">2021-11-09T08:07:44Z</dcterms:modified>
</cp:coreProperties>
</file>