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36\"/>
    </mc:Choice>
  </mc:AlternateContent>
  <bookViews>
    <workbookView xWindow="0" yWindow="0" windowWidth="19200" windowHeight="7050" tabRatio="374"/>
  </bookViews>
  <sheets>
    <sheet name="UKE_36_2021" sheetId="1" r:id="rId1"/>
  </sheets>
  <definedNames>
    <definedName name="Z_14D440E4_F18A_4F78_9989_38C1B133222D_.wvu.Cols" localSheetId="0" hidden="1">UKE_36_2021!#REF!</definedName>
    <definedName name="Z_14D440E4_F18A_4F78_9989_38C1B133222D_.wvu.PrintArea" localSheetId="0" hidden="1">UKE_36_2021!$B$1:$J$344</definedName>
    <definedName name="Z_14D440E4_F18A_4F78_9989_38C1B133222D_.wvu.Rows" localSheetId="0" hidden="1">UKE_36_2021!#REF!,UKE_36_2021!#REF!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 l="1"/>
  <c r="I30" i="1"/>
  <c r="I29" i="1"/>
  <c r="I28" i="1"/>
  <c r="I23" i="1" l="1"/>
  <c r="H53" i="1"/>
  <c r="D108" i="1" l="1"/>
  <c r="H114" i="1"/>
  <c r="H159" i="1" l="1"/>
  <c r="F140" i="1" l="1"/>
  <c r="I154" i="1"/>
  <c r="I147" i="1"/>
  <c r="I146" i="1" s="1"/>
  <c r="I105" i="1" l="1"/>
  <c r="E162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<sst xmlns="http://schemas.openxmlformats.org/spreadsheetml/2006/main" count="265" uniqueCount="143">
  <si>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</si>
  <si>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</si>
  <si>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</si>
  <si>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</si>
  <si>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</si>
  <si>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</si>
  <si>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</si>
  <si>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</si>
  <si>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</si>
  <si>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</si>
  <si>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</si>
  <si>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</si>
  <si>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</si>
  <si>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</si>
  <si>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</si>
  <si>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</si>
  <si>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</si>
  <si>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</si>
  <si>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</si>
  <si>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</si>
  <si>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</si>
  <si>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</si>
  <si>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</si>
  <si>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</si>
  <si>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</si>
  <si>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</si>
  <si>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</si>
  <si>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</si>
  <si>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</si>
  <si>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</si>
  <si>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</si>
  <si>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</si>
  <si>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</si>
  <si>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</si>
  <si>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</si>
  <si>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</si>
  <si>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</si>
  <si>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</si>
  <si>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</si>
  <si>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</si>
  <si>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</si>
  <si>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</si>
  <si>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</si>
  <si>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</si>
  <si>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</si>
  <si>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</si>
  <si>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</si>
  <si>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</si>
  <si>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</si>
  <si>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</si>
  <si>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</si>
  <si>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</si>
  <si>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</si>
  <si>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</si>
  <si>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</si>
  <si>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</si>
  <si>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</si>
  <si>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</si>
  <si>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</si>
  <si>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</si>
  <si>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</si>
  <si>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</si>
  <si>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</si>
  <si>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</si>
  <si>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</si>
  <si>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</si>
  <si>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</si>
  <si>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</si>
  <si>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</si>
  <si>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</si>
  <si>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</si>
  <si>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</si>
  <si>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</si>
  <si>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</si>
  <si>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</si>
  <si>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</si>
  <si>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</si>
  <si>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</si>
  <si>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</si>
  <si>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</si>
  <si>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</si>
  <si>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</si>
  <si>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</si>
  <si>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</si>
  <si>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</si>
  <si>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</si>
  <si>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</si>
  <si>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</si>
  <si>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</si>
  <si>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</si>
  <si>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</si>
  <si>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</si>
  <si>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</si>
  <si>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</si>
  <si>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</si>
  <si>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</si>
  <si>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</si>
  <si>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</si>
  <si>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</si>
  <si>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</si>
  <si>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</si>
  <si>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</si>
  <si>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</si>
  <si>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</si>
  <si>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</si>
  <si>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</si>
  <si>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</si>
  <si>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</si>
  <si>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</si>
  <si>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</si>
  <si>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</si>
  <si>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</si>
  <si>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</si>
  <si>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</si>
  <si>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</si>
  <si>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</si>
  <si>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</si>
  <si>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</si>
  <si>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</si>
  <si>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</si>
  <si>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</si>
  <si>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</si>
  <si>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</si>
  <si>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</si>
  <si>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</si>
  <si>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</si>
  <si>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</si>
  <si>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</si>
  <si>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</si>
  <si>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</si>
  <si>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</si>
  <si>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</si>
  <si>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</si>
  <si>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</si>
  <si>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</si>
  <si>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36</t>
  </si>
  <si>
    <t>FANGST T.O.M UKE 36</t>
  </si>
  <si>
    <t>RESTKVOTER UKE 36</t>
  </si>
  <si>
    <t>FANGST T.O.M. UKE 36 2020</t>
  </si>
  <si>
    <r>
      <t xml:space="preserve">2 </t>
    </r>
    <r>
      <rPr>
        <sz val="9"/>
        <color indexed="8"/>
        <rFont val="Calibri"/>
        <family val="2"/>
      </rPr>
      <t>Registrert rekreasjonsfiske utgjør 49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</si>
  <si>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4 371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</si>
  <si>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512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</si>
  <si>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922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</si>
</sst>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302" zoomScale="85" zoomScaleNormal="110" zoomScaleSheetLayoutView="100" zoomScalePageLayoutView="85" workbookViewId="0">
      <selection activeCell="D22" sqref="D22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423.85500000000002</v>
      </c>
      <c r="G23" s="172">
        <f t="shared" si="0"/>
        <v>63439.64776</v>
      </c>
      <c r="H23" s="172">
        <f t="shared" si="0"/>
        <v>67014.352240000007</v>
      </c>
      <c r="I23" s="172">
        <f>I25+I24</f>
        <v>64590.771700000005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411.71100000000001</v>
      </c>
      <c r="G24" s="173">
        <v>63126.005559999998</v>
      </c>
      <c r="H24" s="173">
        <f>E24-G24</f>
        <v>66595.994440000009</v>
      </c>
      <c r="I24" s="173">
        <v>64099.875310000003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12.144</v>
      </c>
      <c r="G25" s="173">
        <v>313.6422</v>
      </c>
      <c r="H25" s="173">
        <f>E25-G25</f>
        <v>418.3578</v>
      </c>
      <c r="I25" s="173">
        <v>490.89639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697.16597999999999</v>
      </c>
      <c r="G26" s="172">
        <f t="shared" si="1"/>
        <v>217961.41528100002</v>
      </c>
      <c r="H26" s="172">
        <f t="shared" si="1"/>
        <v>63870.584718999999</v>
      </c>
      <c r="I26" s="172">
        <f>I34+I33+I27</f>
        <v>191984.06471000001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653.15147999999999</v>
      </c>
      <c r="G27" s="175">
        <f t="shared" si="2"/>
        <v>181003.75772100003</v>
      </c>
      <c r="H27" s="175">
        <f t="shared" si="2"/>
        <v>39471.242278999998</v>
      </c>
      <c r="I27" s="175">
        <f>I28+I29+I30+I31+I32</f>
        <v>152268.40627000001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90.17611-E55</f>
        <v>37.176109999999994</v>
      </c>
      <c r="G28" s="176">
        <f>43857.49313-F55</f>
        <v>42568.493130000003</v>
      </c>
      <c r="H28" s="176">
        <f t="shared" ref="H28:H34" si="3">E28-G28</f>
        <v>10129.506869999997</v>
      </c>
      <c r="I28" s="176">
        <f>39420.37668-H55</f>
        <v>37597.376680000001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244.62123-E56</f>
        <v>102.62123</v>
      </c>
      <c r="G29" s="176">
        <f>51890.41108-F56</f>
        <v>49832.411079999998</v>
      </c>
      <c r="H29" s="176">
        <f t="shared" si="3"/>
        <v>8403.588920000002</v>
      </c>
      <c r="I29" s="176">
        <f>40738.85027-H56</f>
        <v>38496.850270000003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238.17078-E57</f>
        <v>35.170780000000008</v>
      </c>
      <c r="G30" s="176">
        <f>47160.846389-F57</f>
        <v>43890.846388999998</v>
      </c>
      <c r="H30" s="176">
        <f t="shared" si="3"/>
        <v>10343.153611000002</v>
      </c>
      <c r="I30" s="176">
        <f>43241.86755-H57</f>
        <v>40060.867550000003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80.18336-E58</f>
        <v>-6.8166400000000067</v>
      </c>
      <c r="G31" s="176">
        <f>38095.007122-F58</f>
        <v>36446.007122000003</v>
      </c>
      <c r="H31" s="176">
        <f t="shared" si="3"/>
        <v>3590.9928779999973</v>
      </c>
      <c r="I31" s="176">
        <f>28867.31177-H58</f>
        <v>27260.31177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485</v>
      </c>
      <c r="G32" s="176">
        <f>F54</f>
        <v>8266</v>
      </c>
      <c r="H32" s="176">
        <f t="shared" si="3"/>
        <v>7004</v>
      </c>
      <c r="I32" s="176">
        <f>H54</f>
        <v>8853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2.2035</v>
      </c>
      <c r="G33" s="175">
        <v>18888.931339999999</v>
      </c>
      <c r="H33" s="175">
        <f t="shared" si="3"/>
        <v>16111.068660000001</v>
      </c>
      <c r="I33" s="175">
        <v>19074.725460000001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41.811</v>
      </c>
      <c r="G34" s="175">
        <f>G35+G36</f>
        <v>18068.72622</v>
      </c>
      <c r="H34" s="175">
        <f t="shared" si="3"/>
        <v>8288.2737799999995</v>
      </c>
      <c r="I34" s="175">
        <f>I35+I36</f>
        <v>20640.932980000001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53.811-E59-E60</f>
        <v>3.8109999999999999</v>
      </c>
      <c r="G35" s="176">
        <f>21136.72622-F59-F60</f>
        <v>17016.72622</v>
      </c>
      <c r="H35" s="176">
        <f t="shared" ref="H35:H42" si="4">E35-G35</f>
        <v>7470.2737799999995</v>
      </c>
      <c r="I35" s="176">
        <f>23734.93298-H59-H60</f>
        <v>19416.932980000001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38</v>
      </c>
      <c r="G36" s="271">
        <f>F59</f>
        <v>1052</v>
      </c>
      <c r="H36" s="271">
        <f t="shared" si="4"/>
        <v>818</v>
      </c>
      <c r="I36" s="271">
        <f>H59</f>
        <v>1224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1289.158899</v>
      </c>
      <c r="H37" s="179">
        <f t="shared" si="4"/>
        <v>1210.841101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/>
      <c r="G38" s="391">
        <v>479.32119999999998</v>
      </c>
      <c r="H38" s="388">
        <f t="shared" si="4"/>
        <v>489.67880000000002</v>
      </c>
      <c r="I38" s="391">
        <v>470.76319000000001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12</v>
      </c>
      <c r="G39" s="391">
        <f>F60</f>
        <v>3068</v>
      </c>
      <c r="H39" s="388">
        <f t="shared" si="4"/>
        <v>808</v>
      </c>
      <c r="I39" s="391">
        <f>H60</f>
        <v>3094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2.7906599999999999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/>
      <c r="G41" s="391">
        <v>1581.9437</v>
      </c>
      <c r="H41" s="388">
        <f t="shared" si="4"/>
        <v>4668.0563000000002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0.23550000000000182</v>
      </c>
      <c r="G42" s="391">
        <v>86.284479999972973</v>
      </c>
      <c r="H42" s="388">
        <f t="shared" si="4"/>
        <v>-86.284479999972973</v>
      </c>
      <c r="I42" s="391">
        <v>127.38551999995252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1136.0471399999999</v>
      </c>
      <c r="G43" s="381">
        <f>G23+G26+G37+G38+G39+G40+G41+G42</f>
        <v>294905.77132</v>
      </c>
      <c r="H43" s="188">
        <f t="shared" si="5"/>
        <v>137975.22868000003</v>
      </c>
      <c r="I43" s="381">
        <f>I23+I26+I37+I38+I39+I40+I41+I42</f>
        <v>268405.17777000001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36</v>
      </c>
      <c r="F53" s="167" t="str">
        <f>G22</f>
        <v>FANGST T.O.M UKE 36</v>
      </c>
      <c r="G53" s="167" t="str">
        <f>H22</f>
        <v>RESTKVOTER UKE 36</v>
      </c>
      <c r="H53" s="167" t="str">
        <f>I22</f>
        <v>FANGST T.O.M. UKE 36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485</v>
      </c>
      <c r="F54" s="172">
        <f>F58+F57+F56+F55</f>
        <v>8266</v>
      </c>
      <c r="G54" s="406">
        <f>D54-F54</f>
        <v>7004</v>
      </c>
      <c r="H54" s="172">
        <f>H58+H57+H56+H55</f>
        <v>8853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53</v>
      </c>
      <c r="F55" s="176">
        <v>1289</v>
      </c>
      <c r="G55" s="407"/>
      <c r="H55" s="176">
        <v>1823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142</v>
      </c>
      <c r="F56" s="176">
        <v>2058</v>
      </c>
      <c r="G56" s="407"/>
      <c r="H56" s="176">
        <v>2242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203</v>
      </c>
      <c r="F57" s="176">
        <v>3270</v>
      </c>
      <c r="G57" s="407"/>
      <c r="H57" s="176">
        <v>3181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87</v>
      </c>
      <c r="F58" s="177">
        <v>1649</v>
      </c>
      <c r="G58" s="408"/>
      <c r="H58" s="177">
        <v>1607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38</v>
      </c>
      <c r="F59" s="390">
        <v>1052</v>
      </c>
      <c r="G59" s="283">
        <f>D59-F59</f>
        <v>818</v>
      </c>
      <c r="H59" s="390">
        <v>1224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12</v>
      </c>
      <c r="F60" s="179">
        <v>3068</v>
      </c>
      <c r="G60" s="179">
        <f>D60-F60</f>
        <v>765</v>
      </c>
      <c r="H60" s="179">
        <v>3094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36</v>
      </c>
      <c r="G104" s="108" t="str">
        <f>G22</f>
        <v>FANGST T.O.M UKE 36</v>
      </c>
      <c r="H104" s="108" t="str">
        <f>H22</f>
        <v>RESTKVOTER UKE 36</v>
      </c>
      <c r="I104" s="108" t="str">
        <f>I22</f>
        <v>FANGST T.O.M. UKE 36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10.656799999999999</v>
      </c>
      <c r="G105" s="172">
        <f t="shared" si="6"/>
        <v>42549.99712</v>
      </c>
      <c r="H105" s="172">
        <f t="shared" si="6"/>
        <v>4896.0028799999991</v>
      </c>
      <c r="I105" s="172">
        <f t="shared" si="6"/>
        <v>26632.909820000001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9.2693999999999992</v>
      </c>
      <c r="G106" s="173">
        <v>41932.895700000001</v>
      </c>
      <c r="H106" s="173">
        <f>E106-G106</f>
        <v>4688.1042999999991</v>
      </c>
      <c r="I106" s="173">
        <v>26386.962019999999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1.3874</v>
      </c>
      <c r="G107" s="174">
        <v>617.10141999999996</v>
      </c>
      <c r="H107" s="174">
        <f>E107-G107</f>
        <v>207.89858000000004</v>
      </c>
      <c r="I107" s="174">
        <v>245.9478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500.18597999999997</v>
      </c>
      <c r="G108" s="172">
        <f t="shared" si="7"/>
        <v>36157.514839999996</v>
      </c>
      <c r="H108" s="172">
        <f t="shared" si="7"/>
        <v>40094.485160000004</v>
      </c>
      <c r="I108" s="172">
        <f>I109+I114+I115</f>
        <v>39457.092850000001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454.38063999999997</v>
      </c>
      <c r="G109" s="175">
        <f t="shared" si="8"/>
        <v>28996.654129999999</v>
      </c>
      <c r="H109" s="175">
        <f t="shared" si="8"/>
        <v>29240.345870000001</v>
      </c>
      <c r="I109" s="175">
        <f t="shared" si="8"/>
        <v>31792.38148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77.656379999999999</v>
      </c>
      <c r="G110" s="176">
        <v>3577.7455199999999</v>
      </c>
      <c r="H110" s="176">
        <f>E110-G110</f>
        <v>12256.25448</v>
      </c>
      <c r="I110" s="176">
        <v>4496.3226299999997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189.36286999999999</v>
      </c>
      <c r="G111" s="176">
        <v>9295.9084399999992</v>
      </c>
      <c r="H111" s="176">
        <f t="shared" ref="H111:H119" si="9">E111-G111</f>
        <v>6909.0915600000008</v>
      </c>
      <c r="I111" s="176">
        <v>9212.4036199999991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109.63705</v>
      </c>
      <c r="G112" s="176">
        <v>10326.71573</v>
      </c>
      <c r="H112" s="176">
        <f t="shared" si="9"/>
        <v>6253.2842700000001</v>
      </c>
      <c r="I112" s="176">
        <v>10508.84158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77.724339999999998</v>
      </c>
      <c r="G113" s="176">
        <v>5796.2844400000004</v>
      </c>
      <c r="H113" s="176">
        <f t="shared" si="9"/>
        <v>3821.7155599999996</v>
      </c>
      <c r="I113" s="176">
        <v>7574.8136500000001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3.4426000000000001</v>
      </c>
      <c r="G114" s="175">
        <v>5886.2868200000003</v>
      </c>
      <c r="H114" s="175">
        <f>E114-G114</f>
        <v>5935.7131799999997</v>
      </c>
      <c r="I114" s="175">
        <v>6390.1851100000003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42.362740000000002</v>
      </c>
      <c r="G115" s="198">
        <v>1274.5738899999999</v>
      </c>
      <c r="H115" s="198">
        <f t="shared" si="9"/>
        <v>4918.4261100000003</v>
      </c>
      <c r="I115" s="198">
        <v>1274.5262600000001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34.994039999999998</v>
      </c>
      <c r="H116" s="388">
        <f t="shared" si="9"/>
        <v>344.00596000000002</v>
      </c>
      <c r="I116" s="391">
        <v>9.7220800000000001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0.30649999999999999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103.09180000000001</v>
      </c>
      <c r="H118" s="179">
        <f t="shared" si="9"/>
        <v>2896.9081999999999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1.9598600000000488</v>
      </c>
      <c r="G119" s="179">
        <v>47.094980000023497</v>
      </c>
      <c r="H119" s="179">
        <f t="shared" si="9"/>
        <v>-47.094980000023497</v>
      </c>
      <c r="I119" s="179">
        <v>159.85671999998158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513.10914000000002</v>
      </c>
      <c r="G120" s="381">
        <f t="shared" si="10"/>
        <v>79192.692780000027</v>
      </c>
      <c r="H120" s="381">
        <f t="shared" si="10"/>
        <v>48184.307219999981</v>
      </c>
      <c r="I120" s="381">
        <f>I105+I108+I116+I117++I118+I119</f>
        <v>66559.58146999999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139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36</v>
      </c>
      <c r="G140" s="108" t="str">
        <f>G22</f>
        <v>FANGST T.O.M UKE 36</v>
      </c>
      <c r="H140" s="108" t="str">
        <f>H22</f>
        <v>RESTKVOTER UKE 36</v>
      </c>
      <c r="I140" s="108" t="str">
        <f>I22</f>
        <v>FANGST T.O.M. UKE 36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423.29790000000003</v>
      </c>
      <c r="G141" s="200">
        <f t="shared" si="11"/>
        <v>43704.049350000001</v>
      </c>
      <c r="H141" s="200">
        <f t="shared" si="11"/>
        <v>16489.950649999999</v>
      </c>
      <c r="I141" s="200">
        <f t="shared" si="11"/>
        <v>41041.991429999995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0.14849999999999999</v>
      </c>
      <c r="G142" s="202">
        <v>38747.134100000003</v>
      </c>
      <c r="H142" s="202">
        <f>E142-G142</f>
        <v>9353.8658999999971</v>
      </c>
      <c r="I142" s="202">
        <v>35145.004809999999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423.14940000000001</v>
      </c>
      <c r="G143" s="202">
        <v>4956.91525</v>
      </c>
      <c r="H143" s="202">
        <f>E143-G143</f>
        <v>6636.08475</v>
      </c>
      <c r="I143" s="202">
        <v>5896.9866199999997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1102.03</v>
      </c>
      <c r="G145" s="206">
        <v>33249.477019999998</v>
      </c>
      <c r="H145" s="206">
        <f>E145-G145</f>
        <v>10582.522980000002</v>
      </c>
      <c r="I145" s="206">
        <v>24908.037270000001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1490.5574399999998</v>
      </c>
      <c r="G146" s="208">
        <f t="shared" si="12"/>
        <v>47304.038599999993</v>
      </c>
      <c r="H146" s="208">
        <f t="shared" si="12"/>
        <v>18713.9614</v>
      </c>
      <c r="I146" s="208">
        <f>I147+I152+I155</f>
        <v>44294.109700000001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1182.9254599999999</v>
      </c>
      <c r="G147" s="210">
        <f>G148+G149+G151+G150</f>
        <v>35248.510929999997</v>
      </c>
      <c r="H147" s="210">
        <f>H148+H149+H150+H151</f>
        <v>14610.48907</v>
      </c>
      <c r="I147" s="210">
        <f>I148+I149+I150+I151</f>
        <v>32834.718280000001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261.61882000000003</v>
      </c>
      <c r="G148" s="193">
        <v>7804.0950400000002</v>
      </c>
      <c r="H148" s="193">
        <f>E148-G148</f>
        <v>6918.9049599999998</v>
      </c>
      <c r="I148" s="193">
        <v>7046.9906899999996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229.66857999999999</v>
      </c>
      <c r="G149" s="193">
        <v>9742.4408100000001</v>
      </c>
      <c r="H149" s="193">
        <f>E149-G149</f>
        <v>2549.5591899999999</v>
      </c>
      <c r="I149" s="193">
        <v>7868.8691900000003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327.45906000000002</v>
      </c>
      <c r="G150" s="193">
        <v>8115.4269799999993</v>
      </c>
      <c r="H150" s="193">
        <f>E150-G150</f>
        <v>3974.5730200000007</v>
      </c>
      <c r="I150" s="193">
        <v>10749.4184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364.17899999999997</v>
      </c>
      <c r="G151" s="193">
        <v>9586.5481</v>
      </c>
      <c r="H151" s="193">
        <f>E151-G151</f>
        <v>1167.4519</v>
      </c>
      <c r="I151" s="193">
        <v>7169.44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12.5982</v>
      </c>
      <c r="G152" s="213">
        <v>5761.2713999999996</v>
      </c>
      <c r="H152" s="213">
        <f>H153+H154</f>
        <v>1105.7286000000004</v>
      </c>
      <c r="I152" s="213">
        <v>5838.08079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>
        <v>12.5982</v>
      </c>
      <c r="G153" s="193">
        <v>5661.6104999999998</v>
      </c>
      <c r="H153" s="193">
        <f>E153-G153</f>
        <v>705.38950000000023</v>
      </c>
      <c r="I153" s="193">
        <v>5697.3308399999996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99.660899999999856</v>
      </c>
      <c r="H154" s="193">
        <f t="shared" ref="H154:H160" si="13">E154-G154</f>
        <v>400.33910000000014</v>
      </c>
      <c r="I154" s="193">
        <f>I152-I153</f>
        <v>140.74995000000035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295.03377999999998</v>
      </c>
      <c r="G155" s="215">
        <v>6294.2562699999999</v>
      </c>
      <c r="H155" s="215">
        <f t="shared" si="13"/>
        <v>2997.7437300000001</v>
      </c>
      <c r="I155" s="215">
        <v>5621.3106299999999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12.972200000000001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9.1646699999999992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28.8765</v>
      </c>
      <c r="H159" s="219">
        <f t="shared" si="13"/>
        <v>271.12349999999998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44.599709999999959</v>
      </c>
      <c r="G160" s="219">
        <v>501.33866000000853</v>
      </c>
      <c r="H160" s="219">
        <f t="shared" si="13"/>
        <v>-501.33866000000853</v>
      </c>
      <c r="I160" s="219">
        <v>886.73126000001503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3069.6497199999999</v>
      </c>
      <c r="G162" s="188">
        <f t="shared" si="14"/>
        <v>127060.61914000001</v>
      </c>
      <c r="H162" s="188">
        <f t="shared" si="14"/>
        <v>45677.380859999997</v>
      </c>
      <c r="I162" s="188">
        <f>I141+I145+I146+I156+I157+I158+I159+I160</f>
        <v>113360.37766000001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36</v>
      </c>
      <c r="F186" s="108" t="str">
        <f>G22</f>
        <v>FANGST T.O.M UKE 36</v>
      </c>
      <c r="G186" s="168" t="str">
        <f>H22</f>
        <v>RESTKVOTER UKE 36</v>
      </c>
      <c r="H186" s="108" t="str">
        <f>I22</f>
        <v>FANGST T.O.M. UKE 36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8.0551899999999996</v>
      </c>
      <c r="F187" s="189">
        <v>1341.24036</v>
      </c>
      <c r="G187" s="396">
        <f>D187-F187-F188</f>
        <v>2378.9090900000001</v>
      </c>
      <c r="H187" s="189">
        <v>1360.51494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/>
      <c r="F188" s="190">
        <v>1673.8505500000001</v>
      </c>
      <c r="G188" s="397"/>
      <c r="H188" s="190">
        <v>1388.1562699999999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3.1300000000000001E-2</v>
      </c>
      <c r="F189" s="191">
        <v>67.054490000000001</v>
      </c>
      <c r="G189" s="191">
        <f>D189-F189</f>
        <v>132.94551000000001</v>
      </c>
      <c r="H189" s="191">
        <v>97.491349999999997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222.91785000000002</v>
      </c>
      <c r="F190" s="192">
        <f>F191+F192+F193</f>
        <v>7603.6548700000003</v>
      </c>
      <c r="G190" s="192">
        <f>D190-F190</f>
        <v>486.3451299999997</v>
      </c>
      <c r="H190" s="192">
        <f>H191+H192+H193</f>
        <v>7709.5164800000002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159.0369</v>
      </c>
      <c r="F191" s="193">
        <v>3812.22847</v>
      </c>
      <c r="G191" s="193"/>
      <c r="H191" s="193">
        <v>3778.8874900000001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40.91245</v>
      </c>
      <c r="F192" s="193">
        <v>2357.5970600000001</v>
      </c>
      <c r="G192" s="193"/>
      <c r="H192" s="193">
        <v>2438.7943799999998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22.968499999999999</v>
      </c>
      <c r="F193" s="194">
        <v>1433.82934</v>
      </c>
      <c r="G193" s="194"/>
      <c r="H193" s="194">
        <v>1491.8346100000001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7.4999999999999997E-3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231.00434000000001</v>
      </c>
      <c r="F196" s="180">
        <f>F187+F188+F189+F190+F194+F195</f>
        <v>10686.429469999999</v>
      </c>
      <c r="G196" s="180">
        <f>D196-F196</f>
        <v>3068.5705300000009</v>
      </c>
      <c r="H196" s="180">
        <f>H187+H188+H189+H190+H194+H195</f>
        <v>10555.694039999998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36</v>
      </c>
      <c r="F215" s="42" t="str">
        <f>G22</f>
        <v>FANGST T.O.M UKE 36</v>
      </c>
      <c r="G215" s="42" t="str">
        <f>H22</f>
        <v>RESTKVOTER UKE 36</v>
      </c>
      <c r="H215" s="42" t="str">
        <f>I22</f>
        <v>FANGST T.O.M. UKE 36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9.9209999999999994</v>
      </c>
      <c r="F216" s="266">
        <v>42218.149669999999</v>
      </c>
      <c r="G216" s="266">
        <f>D216-F216</f>
        <v>1160.8503300000011</v>
      </c>
      <c r="H216" s="266">
        <v>29274.928759999999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/>
      <c r="F217" s="266">
        <v>28.633949999999999</v>
      </c>
      <c r="G217" s="266">
        <f>D217-F217</f>
        <v>71.366050000000001</v>
      </c>
      <c r="H217" s="266">
        <v>8.6708099999999995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9.9209999999999994</v>
      </c>
      <c r="F219" s="268">
        <f>SUM(F216:F218)</f>
        <v>42246.783620000002</v>
      </c>
      <c r="G219" s="268">
        <f>D219-F219</f>
        <v>1287.216379999998</v>
      </c>
      <c r="H219" s="268">
        <f>SUM(H216:H218)</f>
        <v>29283.599569999998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36</v>
      </c>
      <c r="F268" s="42" t="str">
        <f>G22</f>
        <v>FANGST T.O.M UKE 36</v>
      </c>
      <c r="G268" s="42" t="str">
        <f>H22</f>
        <v>RESTKVOTER UKE 36</v>
      </c>
      <c r="H268" s="42" t="str">
        <f>I22</f>
        <v>FANGST T.O.M. UKE 36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5.9977</v>
      </c>
      <c r="F269" s="164">
        <v>404.31209000000001</v>
      </c>
      <c r="G269" s="396">
        <f>D269-F269-F270</f>
        <v>400.26044000000013</v>
      </c>
      <c r="H269" s="164">
        <v>506.98291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18.308509999999998</v>
      </c>
      <c r="F270" s="164">
        <v>896.42746999999997</v>
      </c>
      <c r="G270" s="411"/>
      <c r="H270" s="164">
        <v>1444.0445199999999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/>
      <c r="F271" s="165">
        <v>1.212</v>
      </c>
      <c r="G271" s="164">
        <f>D271-F271</f>
        <v>3.7880000000000003</v>
      </c>
      <c r="H271" s="165">
        <v>1.2104200000000001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/>
      <c r="F272" s="165">
        <v>2.8008099999999998</v>
      </c>
      <c r="G272" s="164"/>
      <c r="H272" s="165">
        <v>2.0574300000000001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24.30621</v>
      </c>
      <c r="F273" s="166">
        <f>SUM(F269:F272)</f>
        <v>1304.7523699999999</v>
      </c>
      <c r="G273" s="166">
        <f>D273-F273</f>
        <v>401.24763000000007</v>
      </c>
      <c r="H273" s="166">
        <f>H269+H270+H271+H272</f>
        <v>1954.29528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36</v>
      </c>
      <c r="G298" s="326" t="str">
        <f>G22</f>
        <v>FANGST T.O.M UKE 36</v>
      </c>
      <c r="H298" s="326" t="str">
        <f>H22</f>
        <v>RESTKVOTER UKE 36</v>
      </c>
      <c r="I298" s="326" t="str">
        <f>I22</f>
        <v>FANGST T.O.M. UKE 36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64.408360000000002</v>
      </c>
      <c r="G299" s="375">
        <f t="shared" si="15"/>
        <v>11545.216100000001</v>
      </c>
      <c r="H299" s="375">
        <f t="shared" si="15"/>
        <v>9142.7838999999985</v>
      </c>
      <c r="I299" s="375">
        <f>I303+I302+I301+I300</f>
        <v>23941.232040000003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7199.5742600000003</v>
      </c>
      <c r="H300" s="333">
        <f t="shared" ref="H300:H304" si="16">E300-G300</f>
        <v>4325.4257399999997</v>
      </c>
      <c r="I300" s="333">
        <v>17080.885740000002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1610.3416400000001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38.061959999999999</v>
      </c>
      <c r="G302" s="333">
        <v>1109.7575899999999</v>
      </c>
      <c r="H302" s="333">
        <f t="shared" si="16"/>
        <v>331.24241000000006</v>
      </c>
      <c r="I302" s="333">
        <v>2083.8032600000001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26.346399999999999</v>
      </c>
      <c r="G303" s="333">
        <v>2213.3820500000002</v>
      </c>
      <c r="H303" s="333">
        <f t="shared" si="16"/>
        <v>2508.6179499999998</v>
      </c>
      <c r="I303" s="333">
        <v>3166.2013999999999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1.4419999999999999</v>
      </c>
      <c r="G304" s="339">
        <v>2195.1116099999999</v>
      </c>
      <c r="H304" s="339">
        <f t="shared" si="16"/>
        <v>3304.8883900000001</v>
      </c>
      <c r="I304" s="339">
        <v>3879.5622800000001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71.939869999999999</v>
      </c>
      <c r="G305" s="330">
        <f>G307+G306</f>
        <v>2851.82546</v>
      </c>
      <c r="H305" s="330">
        <f>E305-G305</f>
        <v>5148.17454</v>
      </c>
      <c r="I305" s="330">
        <f>I307+I306</f>
        <v>3874.5943899999997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>
        <v>3.3372000000000002</v>
      </c>
      <c r="G306" s="333">
        <v>10.833780000000001</v>
      </c>
      <c r="H306" s="333"/>
      <c r="I306" s="333">
        <v>532.86811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68.602670000000003</v>
      </c>
      <c r="G307" s="344">
        <v>2840.9916800000001</v>
      </c>
      <c r="H307" s="344"/>
      <c r="I307" s="344">
        <v>3341.7262799999999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0.18225</v>
      </c>
      <c r="H308" s="339">
        <f>E308-G308</f>
        <v>9.8177500000000002</v>
      </c>
      <c r="I308" s="339">
        <v>0.59865000000000002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0.36191000000000001</v>
      </c>
      <c r="G309" s="339">
        <v>39.943809999999999</v>
      </c>
      <c r="H309" s="339">
        <f>E309-G309</f>
        <v>-39.943809999999999</v>
      </c>
      <c r="I309" s="339">
        <v>58.463090000000001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138.15214</v>
      </c>
      <c r="G310" s="350">
        <f t="shared" si="17"/>
        <v>16632.279230000004</v>
      </c>
      <c r="H310" s="350">
        <f t="shared" si="17"/>
        <v>17565.720769999996</v>
      </c>
      <c r="I310" s="350">
        <f>I299+I304+I305+I308+I309</f>
        <v>31754.45045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36</v>
      </c>
      <c r="F331" s="327" t="str">
        <f>G22</f>
        <v>FANGST T.O.M UKE 36</v>
      </c>
      <c r="G331" s="367" t="str">
        <f>H22</f>
        <v>RESTKVOTER UKE 36</v>
      </c>
      <c r="H331" s="327" t="str">
        <f>I22</f>
        <v>FANGST T.O.M. UKE 36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1831.19598</v>
      </c>
      <c r="G332" s="418">
        <f>D332-F332</f>
        <v>-146.19597999999996</v>
      </c>
      <c r="H332" s="382">
        <f>SUM(H333:H334)</f>
        <v>1914.2534299999998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1522.5934299999999</v>
      </c>
      <c r="G333" s="419"/>
      <c r="H333" s="383">
        <v>1555.7296899999999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308.60255000000001</v>
      </c>
      <c r="G334" s="420"/>
      <c r="H334" s="384">
        <v>358.52373999999998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1305.3103000000001</v>
      </c>
      <c r="G335" s="418">
        <f>D335-F335</f>
        <v>-65.310300000000097</v>
      </c>
      <c r="H335" s="382">
        <f>SUM(H336:H337)</f>
        <v>1675.2456500000001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1059.4201</v>
      </c>
      <c r="G336" s="419"/>
      <c r="H336" s="369">
        <v>1358.1619000000001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245.89019999999999</v>
      </c>
      <c r="G337" s="420"/>
      <c r="H337" s="369">
        <v>317.08375000000001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61.079700000000003</v>
      </c>
      <c r="F338" s="389">
        <f>SUM(F339:F340)</f>
        <v>107.7667</v>
      </c>
      <c r="G338" s="418">
        <f>D338-F338</f>
        <v>1132.2333000000001</v>
      </c>
      <c r="H338" s="389">
        <f>SUM(H339:H340)</f>
        <v>158.03608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51.291200000000003</v>
      </c>
      <c r="F339" s="369">
        <v>90.036699999999996</v>
      </c>
      <c r="G339" s="419"/>
      <c r="H339" s="369">
        <v>129.27600000000001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9.7885000000000009</v>
      </c>
      <c r="F340" s="385">
        <v>17.73</v>
      </c>
      <c r="G340" s="420"/>
      <c r="H340" s="385">
        <v>28.760079999999999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61.079700000000003</v>
      </c>
      <c r="F342" s="387">
        <f>F332+F335+F338+F341</f>
        <v>3244.2729800000002</v>
      </c>
      <c r="G342" s="377">
        <f>SUM(G332:G341)</f>
        <v>920.72702000000004</v>
      </c>
      <c r="H342" s="387">
        <f>H332+H335+H338+H341</f>
        <v>3747.5351599999995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36
&amp;"-,Normal"&amp;11(iht. motatte landings- og sluttsedler fra fiskesalgslagene; alle tallstørrelser i hele tonn)&amp;R12.09.2021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2021-09-13T13:06:44Z</dcterms:modified>
</cp:coreProperties>
</file>