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13\"/>
    </mc:Choice>
  </mc:AlternateContent>
  <bookViews>
    <workbookView xWindow="0" yWindow="0" windowWidth="28800" windowHeight="14820" tabRatio="413"/>
  </bookViews>
  <sheets>
    <sheet name="UKE_13_2019" sheetId="1" r:id="rId1"/>
  </sheets>
  <definedNames>
    <definedName name="Z_14D440E4_F18A_4F78_9989_38C1B133222D_.wvu.Cols" localSheetId="0" hidden="1">UKE_13_2019!#REF!</definedName>
    <definedName name="Z_14D440E4_F18A_4F78_9989_38C1B133222D_.wvu.PrintArea" localSheetId="0" hidden="1">UKE_13_2019!$B$1:$M$246</definedName>
    <definedName name="Z_14D440E4_F18A_4F78_9989_38C1B133222D_.wvu.Rows" localSheetId="0" hidden="1">UKE_13_2019!$358:$1048576,UKE_13_2019!$247:$357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1" i="1" l="1"/>
  <c r="F31" i="1" l="1"/>
  <c r="H39" i="1"/>
  <c r="E129" i="1" l="1"/>
  <c r="E24" i="1"/>
  <c r="E20" i="1"/>
  <c r="E31" i="1"/>
  <c r="E23" i="1" l="1"/>
  <c r="G24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2" i="1" l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G23" i="1" s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<sst xmlns="http://schemas.openxmlformats.org/spreadsheetml/2006/main" count="255" uniqueCount="129">
  <si>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</si>
  <si>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</si>
  <si>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</si>
  <si>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</si>
  <si>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</si>
  <si>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</si>
  <si>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</si>
  <si>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</si>
  <si>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</si>
  <si>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</si>
  <si>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</si>
  <si>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</si>
  <si>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</si>
  <si>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</si>
  <si>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</si>
  <si>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</si>
  <si>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</si>
  <si>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</si>
  <si>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</si>
  <si>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</si>
  <si>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</si>
  <si>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</si>
  <si>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</si>
  <si>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</si>
  <si>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</si>
  <si>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</si>
  <si>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</si>
  <si>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</si>
  <si>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</si>
  <si>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</si>
  <si>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</si>
  <si>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</si>
  <si>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</si>
  <si>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</si>
  <si>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</si>
  <si>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</si>
  <si>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</si>
  <si>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</si>
  <si>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</si>
  <si>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</si>
  <si>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</si>
  <si>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</si>
  <si>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</si>
  <si>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</si>
  <si>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</si>
  <si>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</si>
  <si>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</si>
  <si>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</si>
  <si>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</si>
  <si>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</si>
  <si>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</si>
  <si>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</si>
  <si>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</si>
  <si>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</si>
  <si>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</si>
  <si>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</si>
  <si>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</si>
  <si>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</si>
  <si>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</si>
  <si>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</si>
  <si>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</si>
  <si>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</si>
  <si>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</si>
  <si>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</si>
  <si>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</si>
  <si>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</si>
  <si>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</si>
  <si>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</si>
  <si>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</si>
  <si>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</si>
  <si>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</si>
  <si>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</si>
  <si>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</si>
  <si>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</si>
  <si>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</si>
  <si>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</si>
  <si>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</si>
  <si>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</si>
  <si>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</si>
  <si>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</si>
  <si>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</si>
  <si>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</si>
  <si>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</si>
  <si>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</si>
  <si>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</si>
  <si>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</si>
  <si>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</si>
  <si>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</si>
  <si>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</si>
  <si>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</si>
  <si>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</si>
  <si>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</si>
  <si>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</si>
  <si>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</si>
  <si>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</si>
  <si>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</si>
  <si>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</si>
  <si>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</si>
  <si>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</si>
  <si>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</si>
  <si>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</si>
  <si>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</si>
  <si>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</si>
  <si>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</si>
  <si>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</si>
  <si>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</si>
  <si>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</si>
  <si>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</si>
  <si>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</si>
  <si>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</si>
  <si>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</si>
  <si>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</si>
  <si>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</si>
  <si>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</si>
  <si>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</si>
  <si>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</si>
  <si>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</si>
  <si>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</si>
  <si>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</si>
  <si>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</si>
  <si>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</si>
  <si>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</si>
  <si>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</si>
  <si>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LANDET KVANTUM UKE 13</t>
  </si>
  <si>
    <t>LANDET KVANTUM T.O.M UKE 13</t>
  </si>
  <si>
    <t>LANDET KVANTUM T.O.M. UKE 13 2018</t>
  </si>
  <si>
    <r>
      <t xml:space="preserve">3 </t>
    </r>
    <r>
      <rPr>
        <sz val="9"/>
        <color theme="1"/>
        <rFont val="Calibri"/>
        <family val="2"/>
      </rPr>
      <t>Registrert rekreasjonsfiske utgjør 762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</si>
  <si>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</si>
  <si>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117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</si>
</sst>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229" zoomScaleNormal="115" workbookViewId="0">
      <selection activeCell="G134" sqref="G134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2" t="s">
        <v>88</v>
      </c>
      <c r="C2" s="443"/>
      <c r="D2" s="443"/>
      <c r="E2" s="443"/>
      <c r="F2" s="443"/>
      <c r="G2" s="443"/>
      <c r="H2" s="443"/>
      <c r="I2" s="443"/>
      <c r="J2" s="443"/>
      <c r="K2" s="44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3"/>
      <c r="C7" s="434"/>
      <c r="D7" s="434"/>
      <c r="E7" s="434"/>
      <c r="F7" s="434"/>
      <c r="G7" s="434"/>
      <c r="H7" s="434"/>
      <c r="I7" s="434"/>
      <c r="J7" s="434"/>
      <c r="K7" s="435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120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121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354.31719999999996</v>
      </c>
      <c r="G20" s="328">
        <f>G21+G22</f>
        <v>30983.358830000001</v>
      </c>
      <c r="H20" s="328"/>
      <c r="I20" s="328">
        <f>I22+I21</f>
        <v>67295.641169999988</v>
      </c>
      <c r="J20" s="329">
        <f>J22+J21</f>
        <v>34399.139770000002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353.96319999999997</v>
      </c>
      <c r="G21" s="330">
        <v>30863.091830000001</v>
      </c>
      <c r="H21" s="330"/>
      <c r="I21" s="330">
        <f>E21-G21</f>
        <v>66605.908169999995</v>
      </c>
      <c r="J21" s="331">
        <v>34204.792710000002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0.35399999999999998</v>
      </c>
      <c r="G22" s="332">
        <v>120.267</v>
      </c>
      <c r="H22" s="332"/>
      <c r="I22" s="330">
        <f>E22-G22</f>
        <v>689.73299999999995</v>
      </c>
      <c r="J22" s="331">
        <v>194.34706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11052.344710000001</v>
      </c>
      <c r="G23" s="328">
        <f>G24+G30+G31</f>
        <v>123280.35615000001</v>
      </c>
      <c r="H23" s="328"/>
      <c r="I23" s="328">
        <f>I24+I30+I31</f>
        <v>80967.643849999993</v>
      </c>
      <c r="J23" s="329">
        <f>J24+J30+J31</f>
        <v>149077.81683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10119.88622</v>
      </c>
      <c r="G24" s="334">
        <f>G25+G26+G27+G28</f>
        <v>102397.41753000001</v>
      </c>
      <c r="H24" s="334"/>
      <c r="I24" s="334">
        <f>I25+I26+I27+I28+I29</f>
        <v>57057.582469999994</v>
      </c>
      <c r="J24" s="335">
        <f>J25+J26+J27+J28+J29</f>
        <v>121672.785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2998.4475900000002</v>
      </c>
      <c r="G25" s="336">
        <v>29650.457460000001</v>
      </c>
      <c r="H25" s="336"/>
      <c r="I25" s="336">
        <f>E25-G25+H25</f>
        <v>11280.542539999999</v>
      </c>
      <c r="J25" s="337">
        <v>39483.634769999997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2608.8200299999999</v>
      </c>
      <c r="G26" s="336">
        <v>30998.261589999998</v>
      </c>
      <c r="H26" s="336"/>
      <c r="I26" s="336">
        <f>E26-G26+H26</f>
        <v>8415.7384100000017</v>
      </c>
      <c r="J26" s="337">
        <v>38318.026140000002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2231.1480200000001</v>
      </c>
      <c r="G27" s="336">
        <v>25356.006730000001</v>
      </c>
      <c r="H27" s="336"/>
      <c r="I27" s="336">
        <f>E27-G27+H27</f>
        <v>14917.993269999999</v>
      </c>
      <c r="J27" s="337">
        <v>28378.679990000001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2281.4705800000002</v>
      </c>
      <c r="G28" s="336">
        <v>16392.691750000002</v>
      </c>
      <c r="H28" s="336"/>
      <c r="I28" s="336">
        <f>E28-G28+H28</f>
        <v>9329.3082499999982</v>
      </c>
      <c r="J28" s="337">
        <v>15492.444100000001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89.124650000000003</v>
      </c>
      <c r="G30" s="334">
        <v>9213.9010500000004</v>
      </c>
      <c r="H30" s="336"/>
      <c r="I30" s="402">
        <f>E30-G30</f>
        <v>16127.09895</v>
      </c>
      <c r="J30" s="335">
        <v>8012.9569499999998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843.33384000000001</v>
      </c>
      <c r="G31" s="334">
        <f>G32</f>
        <v>11669.03757</v>
      </c>
      <c r="H31" s="336"/>
      <c r="I31" s="334">
        <f>I32+I33</f>
        <v>7782.9624299999996</v>
      </c>
      <c r="J31" s="335">
        <f>J32</f>
        <v>19392.07488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1091.33384-F36</f>
        <v>843.33384000000001</v>
      </c>
      <c r="G32" s="336">
        <f>12433.03757-G36</f>
        <v>11669.03757</v>
      </c>
      <c r="H32" s="336"/>
      <c r="I32" s="336">
        <f>E32-G32+H32</f>
        <v>5942.9624299999996</v>
      </c>
      <c r="J32" s="337">
        <v>19392.07488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6">
        <v>3000</v>
      </c>
      <c r="E34" s="396">
        <v>3000</v>
      </c>
      <c r="F34" s="341">
        <v>270.66399999999999</v>
      </c>
      <c r="G34" s="341">
        <v>1182.40996</v>
      </c>
      <c r="H34" s="341"/>
      <c r="I34" s="370">
        <f t="shared" si="0"/>
        <v>1817.59004</v>
      </c>
      <c r="J34" s="371">
        <v>1575.69067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52.311</v>
      </c>
      <c r="G35" s="341">
        <v>388.48581999999999</v>
      </c>
      <c r="H35" s="320"/>
      <c r="I35" s="370">
        <f t="shared" si="0"/>
        <v>404.51418000000001</v>
      </c>
      <c r="J35" s="394">
        <v>399.6155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v>248</v>
      </c>
      <c r="G36" s="320">
        <v>764</v>
      </c>
      <c r="H36" s="369"/>
      <c r="I36" s="370">
        <f t="shared" si="0"/>
        <v>2236</v>
      </c>
      <c r="J36" s="394"/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84.508809999999997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/>
      <c r="G38" s="320">
        <v>48</v>
      </c>
      <c r="H38" s="320"/>
      <c r="I38" s="370">
        <f t="shared" si="0"/>
        <v>-48</v>
      </c>
      <c r="J38" s="394">
        <v>276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12062.14572</v>
      </c>
      <c r="G39" s="197">
        <f>G20+G23+G34+G35+G36+G37+G38</f>
        <v>163646.61076000001</v>
      </c>
      <c r="H39" s="197">
        <f>H25+H26+H27+H28+H32</f>
        <v>0</v>
      </c>
      <c r="I39" s="302">
        <f>I20+I23+I34+I35+I36+I37+I38</f>
        <v>152673.38923999999</v>
      </c>
      <c r="J39" s="198">
        <f>J20+J23+J34+J35+J36+J37+J38</f>
        <v>192728.26277000003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33" t="s">
        <v>1</v>
      </c>
      <c r="C46" s="434"/>
      <c r="D46" s="434"/>
      <c r="E46" s="434"/>
      <c r="F46" s="434"/>
      <c r="G46" s="434"/>
      <c r="H46" s="434"/>
      <c r="I46" s="434"/>
      <c r="J46" s="434"/>
      <c r="K46" s="435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6" t="s">
        <v>2</v>
      </c>
      <c r="D48" s="417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26" t="s">
        <v>8</v>
      </c>
      <c r="C54" s="427"/>
      <c r="D54" s="427"/>
      <c r="E54" s="427"/>
      <c r="F54" s="427"/>
      <c r="G54" s="427"/>
      <c r="H54" s="427"/>
      <c r="I54" s="427"/>
      <c r="J54" s="427"/>
      <c r="K54" s="428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13</v>
      </c>
      <c r="F55" s="194" t="str">
        <f>G19</f>
        <v>LANDET KVANTUM T.O.M UKE 13</v>
      </c>
      <c r="G55" s="194" t="str">
        <f>I19</f>
        <v>RESTKVOTER</v>
      </c>
      <c r="H55" s="195" t="str">
        <f>J19</f>
        <v>LANDET KVANTUM T.O.M. UKE 13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29">
        <v>5376</v>
      </c>
      <c r="E56" s="382">
        <v>0.54196999999999995</v>
      </c>
      <c r="F56" s="347">
        <v>220.20689999999999</v>
      </c>
      <c r="G56" s="431">
        <f>D56-F56-F57</f>
        <v>4922.6007300000001</v>
      </c>
      <c r="H56" s="380">
        <v>161.15890999999999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30"/>
      <c r="E57" s="373">
        <v>0.77934999999999999</v>
      </c>
      <c r="F57" s="387">
        <v>233.19237000000001</v>
      </c>
      <c r="G57" s="432"/>
      <c r="H57" s="349">
        <v>243.04313999999999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6">
        <v>200</v>
      </c>
      <c r="E58" s="383">
        <v>7.1483999999999996</v>
      </c>
      <c r="F58" s="389">
        <v>22.248429999999999</v>
      </c>
      <c r="G58" s="397">
        <f>D58-F58</f>
        <v>177.75157000000002</v>
      </c>
      <c r="H58" s="301">
        <v>23.254899999999999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1.3384</v>
      </c>
      <c r="F59" s="347">
        <f>F60+F61+F62</f>
        <v>26.887259999999998</v>
      </c>
      <c r="G59" s="387">
        <f>D59-F59</f>
        <v>8036.1127399999996</v>
      </c>
      <c r="H59" s="350">
        <f>H60+H61+H62</f>
        <v>47.922740000000005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8.8800000000000004E-2</v>
      </c>
      <c r="F60" s="359">
        <v>2.9377599999999999</v>
      </c>
      <c r="G60" s="359"/>
      <c r="H60" s="360">
        <v>10.008800000000001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0.82720000000000005</v>
      </c>
      <c r="F61" s="359">
        <v>14.8559</v>
      </c>
      <c r="G61" s="359"/>
      <c r="H61" s="360">
        <v>27.255549999999999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0.4224</v>
      </c>
      <c r="F62" s="376">
        <v>9.0936000000000003</v>
      </c>
      <c r="G62" s="376"/>
      <c r="H62" s="381">
        <v>10.658390000000001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9.8081199999999988</v>
      </c>
      <c r="F65" s="200">
        <f>F56+F57+F58+F59+F63+F64</f>
        <v>502.59930999999995</v>
      </c>
      <c r="G65" s="200">
        <f>D65-F65</f>
        <v>13252.40069</v>
      </c>
      <c r="H65" s="208">
        <f>H56+H57+H58+H59+H63+H64</f>
        <v>475.37968999999998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41" t="s">
        <v>102</v>
      </c>
      <c r="D66" s="441"/>
      <c r="E66" s="441"/>
      <c r="F66" s="441"/>
      <c r="G66" s="441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33" t="s">
        <v>1</v>
      </c>
      <c r="C71" s="434"/>
      <c r="D71" s="434"/>
      <c r="E71" s="434"/>
      <c r="F71" s="434"/>
      <c r="G71" s="434"/>
      <c r="H71" s="434"/>
      <c r="I71" s="434"/>
      <c r="J71" s="434"/>
      <c r="K71" s="435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24" t="s">
        <v>2</v>
      </c>
      <c r="D73" s="425"/>
      <c r="E73" s="424" t="s">
        <v>20</v>
      </c>
      <c r="F73" s="436"/>
      <c r="G73" s="424" t="s">
        <v>21</v>
      </c>
      <c r="H73" s="425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120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122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40"/>
      <c r="D79" s="440"/>
      <c r="E79" s="440"/>
      <c r="F79" s="440"/>
      <c r="G79" s="440"/>
      <c r="H79" s="440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40"/>
      <c r="D80" s="440"/>
      <c r="E80" s="440"/>
      <c r="F80" s="440"/>
      <c r="G80" s="440"/>
      <c r="H80" s="440"/>
      <c r="I80" s="256"/>
      <c r="J80" s="256"/>
      <c r="K80" s="253"/>
      <c r="L80" s="256"/>
      <c r="M80" s="118"/>
    </row>
    <row r="81" spans="1:13" ht="14.1" customHeight="1" x14ac:dyDescent="0.25">
      <c r="B81" s="437" t="s">
        <v>8</v>
      </c>
      <c r="C81" s="438"/>
      <c r="D81" s="438"/>
      <c r="E81" s="438"/>
      <c r="F81" s="438"/>
      <c r="G81" s="438"/>
      <c r="H81" s="438"/>
      <c r="I81" s="438"/>
      <c r="J81" s="438"/>
      <c r="K81" s="439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13</v>
      </c>
      <c r="G83" s="194" t="str">
        <f>G19</f>
        <v>LANDET KVANTUM T.O.M UKE 13</v>
      </c>
      <c r="H83" s="194" t="str">
        <f>I19</f>
        <v>RESTKVOTER</v>
      </c>
      <c r="I83" s="195" t="str">
        <f>J19</f>
        <v>LANDET KVANTUM T.O.M. UKE 13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450.12396000000001</v>
      </c>
      <c r="G84" s="328">
        <f>G85+G86</f>
        <v>16212.579590000001</v>
      </c>
      <c r="H84" s="328">
        <f>H85+H86</f>
        <v>18969.420410000002</v>
      </c>
      <c r="I84" s="329">
        <f>I85+I86</f>
        <v>21983.707919999997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450.12396000000001</v>
      </c>
      <c r="G85" s="330">
        <v>16119.947190000001</v>
      </c>
      <c r="H85" s="330">
        <f>E85-G85</f>
        <v>18237.052810000001</v>
      </c>
      <c r="I85" s="331">
        <v>21675.946619999999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/>
      <c r="G86" s="332">
        <v>92.632400000000004</v>
      </c>
      <c r="H86" s="332">
        <f>E86-G86</f>
        <v>732.36760000000004</v>
      </c>
      <c r="I86" s="333">
        <v>307.76130000000001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666.32405000000006</v>
      </c>
      <c r="G87" s="328">
        <f t="shared" si="2"/>
        <v>15527.76333</v>
      </c>
      <c r="H87" s="328">
        <f>H88+H93+H94</f>
        <v>44889.236669999998</v>
      </c>
      <c r="I87" s="329">
        <f t="shared" si="2"/>
        <v>16575.744989999999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634.98875999999996</v>
      </c>
      <c r="G88" s="334">
        <f t="shared" si="4"/>
        <v>9819.4357200000013</v>
      </c>
      <c r="H88" s="334">
        <f>H89+H90+H91+H92</f>
        <v>38553.564279999999</v>
      </c>
      <c r="I88" s="335">
        <f t="shared" si="4"/>
        <v>11223.107160000001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60.644489999999998</v>
      </c>
      <c r="G89" s="336">
        <v>2392.4739100000002</v>
      </c>
      <c r="H89" s="336">
        <f t="shared" ref="H89:H97" si="5">E89-G89</f>
        <v>11330.526089999999</v>
      </c>
      <c r="I89" s="337">
        <v>3228.1206900000002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180.35567</v>
      </c>
      <c r="G90" s="336">
        <v>3738.96929</v>
      </c>
      <c r="H90" s="336">
        <f t="shared" si="5"/>
        <v>9613.0307099999991</v>
      </c>
      <c r="I90" s="337">
        <v>4487.5093100000004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314.62916999999999</v>
      </c>
      <c r="G91" s="336">
        <v>3275.7730700000002</v>
      </c>
      <c r="H91" s="336">
        <f t="shared" si="5"/>
        <v>10442.226930000001</v>
      </c>
      <c r="I91" s="337">
        <v>2987.2403300000001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79.359430000000003</v>
      </c>
      <c r="G92" s="336">
        <v>412.21944999999999</v>
      </c>
      <c r="H92" s="336">
        <f t="shared" si="5"/>
        <v>7167.7805500000004</v>
      </c>
      <c r="I92" s="337">
        <v>520.23683000000005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6.0862100000000003</v>
      </c>
      <c r="G93" s="334">
        <v>5144.7012199999999</v>
      </c>
      <c r="H93" s="334">
        <f t="shared" si="5"/>
        <v>4946.2987800000001</v>
      </c>
      <c r="I93" s="335">
        <v>4497.4761900000003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25.249079999999999</v>
      </c>
      <c r="G94" s="345">
        <v>563.62639000000001</v>
      </c>
      <c r="H94" s="345">
        <f t="shared" si="5"/>
        <v>1389.3736100000001</v>
      </c>
      <c r="I94" s="346">
        <v>855.16164000000003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6">
        <v>313</v>
      </c>
      <c r="E95" s="396">
        <v>313</v>
      </c>
      <c r="F95" s="341">
        <v>0.30690000000000001</v>
      </c>
      <c r="G95" s="341">
        <v>17.150459999999999</v>
      </c>
      <c r="H95" s="341">
        <f t="shared" si="5"/>
        <v>295.84953999999999</v>
      </c>
      <c r="I95" s="342">
        <v>11.92764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3.3959999999999999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>
        <v>1</v>
      </c>
      <c r="G97" s="320">
        <v>26</v>
      </c>
      <c r="H97" s="320">
        <f t="shared" si="5"/>
        <v>-26</v>
      </c>
      <c r="I97" s="323">
        <v>85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1121.1509100000001</v>
      </c>
      <c r="G98" s="395">
        <f t="shared" si="6"/>
        <v>32083.493380000004</v>
      </c>
      <c r="H98" s="222">
        <f>H84+H87+H95+H96+H97</f>
        <v>64128.506620000007</v>
      </c>
      <c r="I98" s="198">
        <f>I84+I87+I95+I96+I97</f>
        <v>38956.380549999994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33" t="s">
        <v>1</v>
      </c>
      <c r="C104" s="434"/>
      <c r="D104" s="434"/>
      <c r="E104" s="434"/>
      <c r="F104" s="434"/>
      <c r="G104" s="434"/>
      <c r="H104" s="434"/>
      <c r="I104" s="434"/>
      <c r="J104" s="434"/>
      <c r="K104" s="435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24" t="s">
        <v>2</v>
      </c>
      <c r="D106" s="425"/>
      <c r="E106" s="424" t="s">
        <v>20</v>
      </c>
      <c r="F106" s="425"/>
      <c r="G106" s="424" t="s">
        <v>21</v>
      </c>
      <c r="H106" s="425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26" t="s">
        <v>8</v>
      </c>
      <c r="C114" s="427"/>
      <c r="D114" s="427"/>
      <c r="E114" s="427"/>
      <c r="F114" s="427"/>
      <c r="G114" s="427"/>
      <c r="H114" s="427"/>
      <c r="I114" s="427"/>
      <c r="J114" s="427"/>
      <c r="K114" s="428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13</v>
      </c>
      <c r="G116" s="194" t="str">
        <f>G19</f>
        <v>LANDET KVANTUM T.O.M UKE 13</v>
      </c>
      <c r="H116" s="194" t="str">
        <f>I19</f>
        <v>RESTKVOTER</v>
      </c>
      <c r="I116" s="195" t="str">
        <f>J19</f>
        <v>LANDET KVANTUM T.O.M. UKE 13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949.69579999999996</v>
      </c>
      <c r="G117" s="232">
        <f t="shared" si="7"/>
        <v>20548.26599</v>
      </c>
      <c r="H117" s="347">
        <f t="shared" si="7"/>
        <v>24959.73401</v>
      </c>
      <c r="I117" s="350">
        <f t="shared" si="7"/>
        <v>21141.875820000001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689.02700000000004</v>
      </c>
      <c r="G118" s="244">
        <v>17027.643499999998</v>
      </c>
      <c r="H118" s="351">
        <f>E118-G118</f>
        <v>18706.356500000002</v>
      </c>
      <c r="I118" s="352">
        <v>17198.93476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260.66879999999998</v>
      </c>
      <c r="G119" s="244">
        <v>3520.6224900000002</v>
      </c>
      <c r="H119" s="351">
        <f>E119-G119</f>
        <v>5753.3775100000003</v>
      </c>
      <c r="I119" s="352">
        <v>3942.9410600000001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/>
      <c r="G121" s="295">
        <v>731.22757999999999</v>
      </c>
      <c r="H121" s="298">
        <f>E121-G121</f>
        <v>31088.772420000001</v>
      </c>
      <c r="I121" s="300">
        <v>403.93299999999999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978.45607000000007</v>
      </c>
      <c r="G122" s="226">
        <f>G131+G128+G123</f>
        <v>25750.750019999999</v>
      </c>
      <c r="H122" s="355">
        <f>H123+H128+H131</f>
        <v>26407.249980000004</v>
      </c>
      <c r="I122" s="356">
        <f>I123+I128+I131</f>
        <v>24634.334090000004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537.73126000000002</v>
      </c>
      <c r="G123" s="377">
        <f>G124+G125+G127+G126</f>
        <v>17939.222330000001</v>
      </c>
      <c r="H123" s="357">
        <f>H124+H125+H126+H127</f>
        <v>21116.777670000003</v>
      </c>
      <c r="I123" s="358">
        <f>I124+I125+I126+I127</f>
        <v>18378.98129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106.63261</v>
      </c>
      <c r="G124" s="240">
        <v>3465.1392900000001</v>
      </c>
      <c r="H124" s="359">
        <f t="shared" ref="H124:H136" si="8">E124-G124</f>
        <v>9029.8607100000008</v>
      </c>
      <c r="I124" s="360">
        <v>3571.3719299999998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203.36572000000001</v>
      </c>
      <c r="G125" s="240">
        <v>5671.5085399999998</v>
      </c>
      <c r="H125" s="359">
        <f t="shared" si="8"/>
        <v>5559.4914600000002</v>
      </c>
      <c r="I125" s="360">
        <v>5701.9751399999996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133.41579999999999</v>
      </c>
      <c r="G126" s="240">
        <v>5442.5780299999997</v>
      </c>
      <c r="H126" s="359">
        <f t="shared" si="8"/>
        <v>3245.4219700000003</v>
      </c>
      <c r="I126" s="360">
        <v>5507.1357399999997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94.317130000000006</v>
      </c>
      <c r="G127" s="240">
        <v>3359.99647</v>
      </c>
      <c r="H127" s="359">
        <f t="shared" si="8"/>
        <v>3282.00353</v>
      </c>
      <c r="I127" s="360">
        <v>3598.4984800000002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344.76898999999997</v>
      </c>
      <c r="G128" s="233">
        <v>5698.6070300000001</v>
      </c>
      <c r="H128" s="361">
        <f t="shared" si="8"/>
        <v>506.39296999999988</v>
      </c>
      <c r="I128" s="362">
        <v>4131.5480100000004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333.94468999999998</v>
      </c>
      <c r="G129" s="240">
        <v>5675.6228300000002</v>
      </c>
      <c r="H129" s="359">
        <f t="shared" si="8"/>
        <v>29.377169999999751</v>
      </c>
      <c r="I129" s="360">
        <v>4124.7075100000002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10.824299999999994</v>
      </c>
      <c r="G130" s="240">
        <f>G128-G129</f>
        <v>22.984199999999873</v>
      </c>
      <c r="H130" s="359">
        <f t="shared" si="8"/>
        <v>477.01580000000013</v>
      </c>
      <c r="I130" s="360">
        <f>I128-I129</f>
        <v>6.8405000000002474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95.955820000000003</v>
      </c>
      <c r="G131" s="257">
        <v>2112.9206600000002</v>
      </c>
      <c r="H131" s="363">
        <f t="shared" si="8"/>
        <v>4784.0793400000002</v>
      </c>
      <c r="I131" s="364">
        <v>2123.8047900000001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>
        <v>0.41444999999999999</v>
      </c>
      <c r="G132" s="226">
        <v>11.9122</v>
      </c>
      <c r="H132" s="378">
        <f t="shared" si="8"/>
        <v>117.0878</v>
      </c>
      <c r="I132" s="379">
        <v>11.83765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10.475770000000001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/>
      <c r="G135" s="225">
        <v>428</v>
      </c>
      <c r="H135" s="234">
        <f t="shared" si="8"/>
        <v>-428</v>
      </c>
      <c r="I135" s="297">
        <v>149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1939.0420900000001</v>
      </c>
      <c r="G136" s="186">
        <f>G117+G121+G122+G132+G133+G134+G135</f>
        <v>49491.355789999994</v>
      </c>
      <c r="H136" s="200">
        <f t="shared" si="8"/>
        <v>82373.644209999999</v>
      </c>
      <c r="I136" s="198">
        <f>I117+I120+I121+I122+I132+I133+I134+I135</f>
        <v>48389.212560000014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6" t="s">
        <v>2</v>
      </c>
      <c r="D146" s="417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13</v>
      </c>
      <c r="F155" s="69" t="str">
        <f>G19</f>
        <v>LANDET KVANTUM T.O.M UKE 13</v>
      </c>
      <c r="G155" s="69" t="str">
        <f>I19</f>
        <v>RESTKVOTER</v>
      </c>
      <c r="H155" s="92" t="str">
        <f>J19</f>
        <v>LANDET KVANTUM T.O.M. UKE 13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19.693999999999999</v>
      </c>
      <c r="F156" s="183">
        <v>2324.2707999999998</v>
      </c>
      <c r="G156" s="183">
        <f>D156-F156</f>
        <v>32246.729200000002</v>
      </c>
      <c r="H156" s="220">
        <v>1428.70946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/>
      <c r="F157" s="183">
        <v>1.7949999999999999</v>
      </c>
      <c r="G157" s="183">
        <f>D157-F157</f>
        <v>98.204999999999998</v>
      </c>
      <c r="H157" s="220">
        <v>1.00918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19.693999999999999</v>
      </c>
      <c r="F159" s="185">
        <f>SUM(F156:F158)</f>
        <v>2326.0657999999999</v>
      </c>
      <c r="G159" s="185">
        <f>D159-F159</f>
        <v>32378.9342</v>
      </c>
      <c r="H159" s="207">
        <f>SUM(H156:H158)</f>
        <v>1429.7186400000001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21" t="s">
        <v>1</v>
      </c>
      <c r="C162" s="422"/>
      <c r="D162" s="422"/>
      <c r="E162" s="422"/>
      <c r="F162" s="422"/>
      <c r="G162" s="422"/>
      <c r="H162" s="422"/>
      <c r="I162" s="422"/>
      <c r="J162" s="422"/>
      <c r="K162" s="423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6" t="s">
        <v>2</v>
      </c>
      <c r="D164" s="417"/>
      <c r="E164" s="416" t="s">
        <v>53</v>
      </c>
      <c r="F164" s="417"/>
      <c r="G164" s="416" t="s">
        <v>54</v>
      </c>
      <c r="H164" s="417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18" t="s">
        <v>8</v>
      </c>
      <c r="C173" s="419"/>
      <c r="D173" s="419"/>
      <c r="E173" s="419"/>
      <c r="F173" s="419"/>
      <c r="G173" s="419"/>
      <c r="H173" s="419"/>
      <c r="I173" s="419"/>
      <c r="J173" s="419"/>
      <c r="K173" s="420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13</v>
      </c>
      <c r="G175" s="69" t="str">
        <f>G19</f>
        <v>LANDET KVANTUM T.O.M UKE 13</v>
      </c>
      <c r="H175" s="69" t="str">
        <f>I19</f>
        <v>RESTKVOTER</v>
      </c>
      <c r="I175" s="92" t="str">
        <f>J19</f>
        <v>LANDET KVANTUM T.O.M. UKE 13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207.09725</v>
      </c>
      <c r="G176" s="227">
        <f t="shared" si="10"/>
        <v>6219.0535099999997</v>
      </c>
      <c r="H176" s="305">
        <f t="shared" si="10"/>
        <v>48607.946490000002</v>
      </c>
      <c r="I176" s="310">
        <f>I177+I178+I179+I180</f>
        <v>9409.30314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32432</v>
      </c>
      <c r="E177" s="288">
        <v>36402</v>
      </c>
      <c r="F177" s="288">
        <v>172.78784999999999</v>
      </c>
      <c r="G177" s="288">
        <v>4916.0803999999998</v>
      </c>
      <c r="H177" s="303">
        <f t="shared" ref="H177:H182" si="11">E177-G177</f>
        <v>31485.919600000001</v>
      </c>
      <c r="I177" s="308">
        <v>8535.6993600000005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8441</v>
      </c>
      <c r="E178" s="288">
        <v>9475</v>
      </c>
      <c r="F178" s="288"/>
      <c r="G178" s="288">
        <v>503.62695000000002</v>
      </c>
      <c r="H178" s="303">
        <f t="shared" si="11"/>
        <v>8971.3730500000001</v>
      </c>
      <c r="I178" s="308">
        <v>440.85930000000002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1968</v>
      </c>
      <c r="E179" s="288">
        <v>2068</v>
      </c>
      <c r="F179" s="288">
        <v>33.5244</v>
      </c>
      <c r="G179" s="288">
        <v>753.94316000000003</v>
      </c>
      <c r="H179" s="303">
        <f t="shared" si="11"/>
        <v>1314.05684</v>
      </c>
      <c r="I179" s="308">
        <v>409.98128000000003</v>
      </c>
      <c r="J179" s="80"/>
      <c r="K179" s="57"/>
      <c r="L179" s="192"/>
      <c r="M179" s="192"/>
    </row>
    <row r="180" spans="1:13" ht="14.1" customHeight="1" thickBot="1" x14ac:dyDescent="0.3">
      <c r="B180" s="49"/>
      <c r="C180" s="390" t="s">
        <v>46</v>
      </c>
      <c r="D180" s="391">
        <v>6587</v>
      </c>
      <c r="E180" s="391">
        <v>6882</v>
      </c>
      <c r="F180" s="391">
        <v>0.78500000000000003</v>
      </c>
      <c r="G180" s="391">
        <v>45.402999999999999</v>
      </c>
      <c r="H180" s="392">
        <f t="shared" si="11"/>
        <v>6836.5969999999998</v>
      </c>
      <c r="I180" s="393">
        <v>22.763200000000001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39.277419999999999</v>
      </c>
      <c r="G181" s="289">
        <v>76.720280000000002</v>
      </c>
      <c r="H181" s="307">
        <f t="shared" si="11"/>
        <v>5423.2797200000005</v>
      </c>
      <c r="I181" s="312">
        <v>1.1999999999999999E-3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24.982140000000001</v>
      </c>
      <c r="G182" s="227">
        <f>G183+G184</f>
        <v>1034.1872699999999</v>
      </c>
      <c r="H182" s="305">
        <f t="shared" si="11"/>
        <v>6965.8127299999996</v>
      </c>
      <c r="I182" s="310">
        <f>I183+I184</f>
        <v>1534.0488399999999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/>
      <c r="G183" s="288">
        <v>156.66564</v>
      </c>
      <c r="H183" s="303"/>
      <c r="I183" s="308">
        <v>850.22119999999995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24.982140000000001</v>
      </c>
      <c r="G184" s="229">
        <v>877.52162999999996</v>
      </c>
      <c r="H184" s="306"/>
      <c r="I184" s="311">
        <v>683.82763999999997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1.5926899999999999</v>
      </c>
      <c r="G186" s="228">
        <v>18.560230000000001</v>
      </c>
      <c r="H186" s="304">
        <f>E186-G186</f>
        <v>-18.560230000000001</v>
      </c>
      <c r="I186" s="309">
        <v>14.991160000000001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272.9495</v>
      </c>
      <c r="G187" s="186">
        <f>G176+G181+G182+G185+G186</f>
        <v>7348.7644399999999</v>
      </c>
      <c r="H187" s="200">
        <f>H176+H181+H182+H185+H186</f>
        <v>60988.235559999994</v>
      </c>
      <c r="I187" s="198">
        <f>I176+I181+I182+I185+I186</f>
        <v>10958.42834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5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21" t="s">
        <v>1</v>
      </c>
      <c r="C192" s="422"/>
      <c r="D192" s="422"/>
      <c r="E192" s="422"/>
      <c r="F192" s="422"/>
      <c r="G192" s="422"/>
      <c r="H192" s="422"/>
      <c r="I192" s="422"/>
      <c r="J192" s="422"/>
      <c r="K192" s="423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6" t="s">
        <v>2</v>
      </c>
      <c r="D194" s="417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18" t="s">
        <v>8</v>
      </c>
      <c r="C202" s="419"/>
      <c r="D202" s="419"/>
      <c r="E202" s="419"/>
      <c r="F202" s="419"/>
      <c r="G202" s="419"/>
      <c r="H202" s="419"/>
      <c r="I202" s="419"/>
      <c r="J202" s="419"/>
      <c r="K202" s="420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13</v>
      </c>
      <c r="F204" s="69" t="str">
        <f>G19</f>
        <v>LANDET KVANTUM T.O.M UKE 13</v>
      </c>
      <c r="G204" s="69" t="str">
        <f>I19</f>
        <v>RESTKVOTER</v>
      </c>
      <c r="H204" s="92" t="str">
        <f>J19</f>
        <v>LANDET KVANTUM T.O.M. UKE 13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5.5018700000000003</v>
      </c>
      <c r="F205" s="183">
        <v>140.49518</v>
      </c>
      <c r="G205" s="183">
        <f>D205-F205</f>
        <v>959.50482</v>
      </c>
      <c r="H205" s="220">
        <v>193.39699999999999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16.107980000000001</v>
      </c>
      <c r="F206" s="183">
        <v>775.35320000000002</v>
      </c>
      <c r="G206" s="183">
        <f t="shared" ref="G206:G208" si="12">D206-F206</f>
        <v>2696.6468</v>
      </c>
      <c r="H206" s="220">
        <v>1318.1299200000001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8.097E-2</v>
      </c>
      <c r="G208" s="183">
        <f t="shared" si="12"/>
        <v>-8.097E-2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21.609850000000002</v>
      </c>
      <c r="F209" s="185">
        <f>SUM(F205:F208)</f>
        <v>917.48842999999999</v>
      </c>
      <c r="G209" s="185">
        <f>D209-F209</f>
        <v>3704.5115700000001</v>
      </c>
      <c r="H209" s="207">
        <f>H205+H206+H207+H208</f>
        <v>1512.05025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21" t="s">
        <v>1</v>
      </c>
      <c r="C220" s="422"/>
      <c r="D220" s="422"/>
      <c r="E220" s="422"/>
      <c r="F220" s="422"/>
      <c r="G220" s="422"/>
      <c r="H220" s="422"/>
      <c r="I220" s="422"/>
      <c r="J220" s="422"/>
      <c r="K220" s="423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6" t="s">
        <v>97</v>
      </c>
      <c r="D222" s="417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18" t="s">
        <v>8</v>
      </c>
      <c r="C229" s="419"/>
      <c r="D229" s="419"/>
      <c r="E229" s="419"/>
      <c r="F229" s="419"/>
      <c r="G229" s="419"/>
      <c r="H229" s="419"/>
      <c r="I229" s="419"/>
      <c r="J229" s="419"/>
      <c r="K229" s="420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403" t="s">
        <v>90</v>
      </c>
      <c r="D231" s="404" t="s">
        <v>91</v>
      </c>
      <c r="E231" s="405" t="str">
        <f>E204</f>
        <v>LANDET KVANTUM UKE 13</v>
      </c>
      <c r="F231" s="405" t="str">
        <f>F204</f>
        <v>LANDET KVANTUM T.O.M UKE 13</v>
      </c>
      <c r="G231" s="405" t="s">
        <v>62</v>
      </c>
      <c r="H231" s="406" t="str">
        <f>H204</f>
        <v>LANDET KVANTUM T.O.M. UKE 13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45">
        <v>1708</v>
      </c>
      <c r="E232" s="407">
        <f>SUM(E233:E234)</f>
        <v>81.9435</v>
      </c>
      <c r="F232" s="407">
        <f>SUM(F233:F234)</f>
        <v>1211.9890500000001</v>
      </c>
      <c r="G232" s="445">
        <f>D232-F232</f>
        <v>496.01094999999987</v>
      </c>
      <c r="H232" s="407">
        <f>SUM(H233:H234)</f>
        <v>1625.34664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8" t="s">
        <v>80</v>
      </c>
      <c r="D233" s="446"/>
      <c r="E233" s="409">
        <v>54.407499999999999</v>
      </c>
      <c r="F233" s="409">
        <v>957.49405000000002</v>
      </c>
      <c r="G233" s="446"/>
      <c r="H233" s="409">
        <v>1291.9124999999999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8" t="s">
        <v>81</v>
      </c>
      <c r="D234" s="447"/>
      <c r="E234" s="410">
        <v>27.536000000000001</v>
      </c>
      <c r="F234" s="410">
        <v>254.495</v>
      </c>
      <c r="G234" s="447"/>
      <c r="H234" s="410">
        <v>333.43414000000001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45">
        <v>855</v>
      </c>
      <c r="E235" s="407">
        <f>SUM(E236:E237)</f>
        <v>0</v>
      </c>
      <c r="F235" s="407">
        <f>SUM(F236:F237)</f>
        <v>0</v>
      </c>
      <c r="G235" s="445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80</v>
      </c>
      <c r="D236" s="446"/>
      <c r="E236" s="409"/>
      <c r="F236" s="409"/>
      <c r="G236" s="446"/>
      <c r="H236" s="409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81</v>
      </c>
      <c r="D237" s="447"/>
      <c r="E237" s="410"/>
      <c r="F237" s="410"/>
      <c r="G237" s="447"/>
      <c r="H237" s="410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45">
        <v>0</v>
      </c>
      <c r="E238" s="407">
        <f>SUM(E239:E240)</f>
        <v>0</v>
      </c>
      <c r="F238" s="407">
        <f>SUM(F239:F240)</f>
        <v>0</v>
      </c>
      <c r="G238" s="445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80</v>
      </c>
      <c r="D239" s="446"/>
      <c r="E239" s="409"/>
      <c r="F239" s="409"/>
      <c r="G239" s="446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81</v>
      </c>
      <c r="D240" s="447"/>
      <c r="E240" s="410"/>
      <c r="F240" s="410"/>
      <c r="G240" s="447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13">
        <f>SUM(D232:D241)</f>
        <v>2563</v>
      </c>
      <c r="E242" s="185">
        <f>E232+E235+E238+E241</f>
        <v>81.9435</v>
      </c>
      <c r="F242" s="185">
        <f>F232+F235+F238+F241</f>
        <v>1211.9890500000001</v>
      </c>
      <c r="G242" s="413">
        <f>SUM(G232:G241)</f>
        <v>1351.0109499999999</v>
      </c>
      <c r="H242" s="185">
        <f>H232+H235+H238+H241</f>
        <v>1625.34664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  <mergeCell ref="B2:K2"/>
    <mergeCell ref="B7:K7"/>
    <mergeCell ref="C9:D9"/>
    <mergeCell ref="E9:F9"/>
    <mergeCell ref="G9:H9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13
&amp;"-,Normal"&amp;11(iht. motatte landings- og sluttsedler fra fiskesalgslagene; alle tallstørrelser i hele tonn)&amp;R02.04.2019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UKE_13_2019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2019-04-02T06:56:18Z</dcterms:modified>
</cp:coreProperties>
</file>