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820" tabRatio="413"/>
  </bookViews>
  <sheets>
    <sheet name="UKE_12_2019" sheetId="1" r:id="rId1"/>
  </sheets>
  <definedNames>
    <definedName name="Z_14D440E4_F18A_4F78_9989_38C1B133222D_.wvu.Cols" localSheetId="0" hidden="1">UKE_12_2019!#REF!</definedName>
    <definedName name="Z_14D440E4_F18A_4F78_9989_38C1B133222D_.wvu.PrintArea" localSheetId="0" hidden="1">UKE_12_2019!$B$1:$M$246</definedName>
    <definedName name="Z_14D440E4_F18A_4F78_9989_38C1B133222D_.wvu.Rows" localSheetId="0" hidden="1">UKE_12_2019!$358:$1048576,UKE_12_2019!$247:$357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6" i="1" l="1"/>
  <c r="F32" i="1" s="1"/>
  <c r="G32" i="1"/>
  <c r="J31" i="1" l="1"/>
  <c r="F31" i="1" l="1"/>
  <c r="H39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2" i="1" l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<sst xmlns="http://schemas.openxmlformats.org/spreadsheetml/2006/main" count="255" uniqueCount="129">
  <si>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</si>
  <si>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</si>
  <si>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</si>
  <si>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</si>
  <si>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</si>
  <si>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</si>
  <si>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</si>
  <si>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</si>
  <si>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</si>
  <si>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</si>
  <si>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</si>
  <si>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</si>
  <si>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</si>
  <si>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</si>
  <si>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</si>
  <si>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</si>
  <si>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</si>
  <si>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</si>
  <si>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</si>
  <si>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</si>
  <si>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</si>
  <si>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</si>
  <si>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</si>
  <si>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</si>
  <si>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</si>
  <si>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</si>
  <si>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</si>
  <si>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</si>
  <si>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</si>
  <si>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</si>
  <si>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</si>
  <si>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</si>
  <si>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</si>
  <si>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</si>
  <si>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</si>
  <si>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</si>
  <si>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</si>
  <si>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</si>
  <si>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</si>
  <si>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</si>
  <si>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</si>
  <si>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</si>
  <si>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</si>
  <si>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</si>
  <si>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</si>
  <si>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</si>
  <si>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</si>
  <si>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</si>
  <si>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</si>
  <si>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</si>
  <si>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</si>
  <si>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</si>
  <si>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</si>
  <si>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</si>
  <si>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</si>
  <si>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</si>
  <si>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</si>
  <si>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</si>
  <si>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</si>
  <si>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</si>
  <si>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</si>
  <si>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</si>
  <si>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</si>
  <si>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</si>
  <si>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</si>
  <si>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</si>
  <si>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</si>
  <si>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</si>
  <si>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</si>
  <si>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</si>
  <si>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</si>
  <si>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</si>
  <si>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</si>
  <si>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</si>
  <si>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</si>
  <si>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</si>
  <si>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</si>
  <si>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</si>
  <si>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</si>
  <si>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</si>
  <si>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</si>
  <si>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</si>
  <si>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</si>
  <si>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</si>
  <si>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</si>
  <si>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</si>
  <si>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</si>
  <si>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</si>
  <si>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</si>
  <si>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</si>
  <si>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</si>
  <si>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</si>
  <si>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</si>
  <si>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</si>
  <si>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</si>
  <si>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</si>
  <si>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</si>
  <si>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</si>
  <si>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</si>
  <si>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</si>
  <si>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</si>
  <si>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</si>
  <si>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</si>
  <si>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</si>
  <si>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</si>
  <si>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</si>
  <si>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</si>
  <si>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</si>
  <si>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</si>
  <si>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</si>
  <si>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</si>
  <si>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</si>
  <si>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</si>
  <si>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</si>
  <si>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</si>
  <si>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</si>
  <si>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</si>
  <si>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</si>
  <si>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</si>
  <si>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</si>
  <si>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</si>
  <si>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</si>
  <si>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</si>
  <si>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12</t>
  </si>
  <si>
    <t>LANDET KVANTUM T.O.M UKE 12</t>
  </si>
  <si>
    <t>LANDET KVANTUM T.O.M. UKE 12 2018</t>
  </si>
  <si>
    <r>
      <t xml:space="preserve">3 </t>
    </r>
    <r>
      <rPr>
        <sz val="9"/>
        <color theme="1"/>
        <rFont val="Calibri"/>
        <family val="2"/>
      </rPr>
      <t>Registrert rekreasjonsfiske utgjør 675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</si>
  <si>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</si>
  <si>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106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</si>
</sst>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29" zoomScaleNormal="115" workbookViewId="0">
      <selection activeCell="I51" sqref="I51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2" t="s">
        <v>88</v>
      </c>
      <c r="C2" s="443"/>
      <c r="D2" s="443"/>
      <c r="E2" s="443"/>
      <c r="F2" s="443"/>
      <c r="G2" s="443"/>
      <c r="H2" s="443"/>
      <c r="I2" s="443"/>
      <c r="J2" s="443"/>
      <c r="K2" s="44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3"/>
      <c r="C7" s="434"/>
      <c r="D7" s="434"/>
      <c r="E7" s="434"/>
      <c r="F7" s="434"/>
      <c r="G7" s="434"/>
      <c r="H7" s="434"/>
      <c r="I7" s="434"/>
      <c r="J7" s="434"/>
      <c r="K7" s="435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425.1585</v>
      </c>
      <c r="G20" s="328">
        <f>G21+G22</f>
        <v>29991.064630000001</v>
      </c>
      <c r="H20" s="328"/>
      <c r="I20" s="328">
        <f>I22+I21</f>
        <v>68287.935369999992</v>
      </c>
      <c r="J20" s="329">
        <f>J22+J21</f>
        <v>33602.279170000002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422.50200000000001</v>
      </c>
      <c r="G21" s="330">
        <v>29871.15163</v>
      </c>
      <c r="H21" s="330"/>
      <c r="I21" s="330">
        <f>E21-G21</f>
        <v>67597.848369999992</v>
      </c>
      <c r="J21" s="331">
        <v>33409.918109999999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2.6564999999999999</v>
      </c>
      <c r="G22" s="332">
        <v>119.913</v>
      </c>
      <c r="H22" s="332"/>
      <c r="I22" s="330">
        <f>E22-G22</f>
        <v>690.08699999999999</v>
      </c>
      <c r="J22" s="331">
        <v>192.36106000000001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13942.836509999999</v>
      </c>
      <c r="G23" s="328">
        <f>G24+G30+G31</f>
        <v>112032.24686</v>
      </c>
      <c r="H23" s="328"/>
      <c r="I23" s="328">
        <f>I24+I30+I31</f>
        <v>92215.753140000001</v>
      </c>
      <c r="J23" s="329">
        <f>J24+J30+J31</f>
        <v>137845.23981999999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12094.20875</v>
      </c>
      <c r="G24" s="334">
        <f>G25+G26+G27+G28</f>
        <v>92330.212910000002</v>
      </c>
      <c r="H24" s="334"/>
      <c r="I24" s="334">
        <f>I25+I26+I27+I28+I29</f>
        <v>67124.787089999998</v>
      </c>
      <c r="J24" s="335">
        <f>J25+J26+J27+J28+J29</f>
        <v>112824.98233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3600.02927</v>
      </c>
      <c r="G25" s="336">
        <v>26652.016769999998</v>
      </c>
      <c r="H25" s="336"/>
      <c r="I25" s="336">
        <f>E25-G25+H25</f>
        <v>14278.983230000002</v>
      </c>
      <c r="J25" s="337">
        <v>36556.078249999999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3396.6832899999999</v>
      </c>
      <c r="G26" s="336">
        <v>28388.115559999998</v>
      </c>
      <c r="H26" s="336"/>
      <c r="I26" s="336">
        <f>E26-G26+H26</f>
        <v>11025.884440000002</v>
      </c>
      <c r="J26" s="337">
        <v>36503.446750000003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2290.0797899999998</v>
      </c>
      <c r="G27" s="336">
        <v>23176.731909999999</v>
      </c>
      <c r="H27" s="336"/>
      <c r="I27" s="336">
        <f>E27-G27+H27</f>
        <v>17097.268090000001</v>
      </c>
      <c r="J27" s="337">
        <v>25997.90958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2807.4164000000001</v>
      </c>
      <c r="G28" s="336">
        <v>14113.348669999999</v>
      </c>
      <c r="H28" s="336"/>
      <c r="I28" s="336">
        <f>E28-G28+H28</f>
        <v>11608.651330000001</v>
      </c>
      <c r="J28" s="337">
        <v>13767.54775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194.34522999999999</v>
      </c>
      <c r="G30" s="334">
        <v>8970.1385699999992</v>
      </c>
      <c r="H30" s="336"/>
      <c r="I30" s="402">
        <f>E30-G30</f>
        <v>16370.861430000001</v>
      </c>
      <c r="J30" s="335">
        <v>7245.6960399999998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1654.28253</v>
      </c>
      <c r="G31" s="334">
        <f>G32</f>
        <v>10731.89538</v>
      </c>
      <c r="H31" s="336"/>
      <c r="I31" s="334">
        <f>I32+I33</f>
        <v>8720.1046200000001</v>
      </c>
      <c r="J31" s="335">
        <f>J32</f>
        <v>17774.561450000001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1943.28253-F36</f>
        <v>1654.28253</v>
      </c>
      <c r="G32" s="336">
        <f>11350.89538-G36</f>
        <v>10731.89538</v>
      </c>
      <c r="H32" s="336"/>
      <c r="I32" s="336">
        <f>E32-G32+H32</f>
        <v>6880.1046200000001</v>
      </c>
      <c r="J32" s="337">
        <v>17774.561450000001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6">
        <v>3000</v>
      </c>
      <c r="E34" s="396">
        <v>3000</v>
      </c>
      <c r="F34" s="341">
        <v>297.60784000000001</v>
      </c>
      <c r="G34" s="341">
        <v>925.48875999999996</v>
      </c>
      <c r="H34" s="341"/>
      <c r="I34" s="370">
        <f t="shared" si="0"/>
        <v>2074.5112399999998</v>
      </c>
      <c r="J34" s="371">
        <v>1439.58269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48.078220000000002</v>
      </c>
      <c r="G35" s="341">
        <v>336.04732000000001</v>
      </c>
      <c r="H35" s="320"/>
      <c r="I35" s="370">
        <f t="shared" si="0"/>
        <v>456.95267999999999</v>
      </c>
      <c r="J35" s="394">
        <v>385.01600000000002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G36-330</f>
        <v>289</v>
      </c>
      <c r="G36" s="320">
        <v>619</v>
      </c>
      <c r="H36" s="369"/>
      <c r="I36" s="370">
        <f t="shared" si="0"/>
        <v>2381</v>
      </c>
      <c r="J36" s="394"/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104.85127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37</v>
      </c>
      <c r="H38" s="320"/>
      <c r="I38" s="370">
        <f t="shared" si="0"/>
        <v>-37</v>
      </c>
      <c r="J38" s="394">
        <v>199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15107.532339999998</v>
      </c>
      <c r="G39" s="197">
        <f>G20+G23+G34+G35+G36+G37+G38</f>
        <v>150940.84757000001</v>
      </c>
      <c r="H39" s="197">
        <f>H25+H26+H27+H28+H32</f>
        <v>0</v>
      </c>
      <c r="I39" s="302">
        <f>I20+I23+I34+I35+I36+I37+I38</f>
        <v>165379.15242999999</v>
      </c>
      <c r="J39" s="198">
        <f>J20+J23+J34+J35+J36+J37+J38</f>
        <v>180471.11768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33" t="s">
        <v>1</v>
      </c>
      <c r="C46" s="434"/>
      <c r="D46" s="434"/>
      <c r="E46" s="434"/>
      <c r="F46" s="434"/>
      <c r="G46" s="434"/>
      <c r="H46" s="434"/>
      <c r="I46" s="434"/>
      <c r="J46" s="434"/>
      <c r="K46" s="435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6" t="s">
        <v>2</v>
      </c>
      <c r="D48" s="417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26" t="s">
        <v>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12</v>
      </c>
      <c r="F55" s="194" t="str">
        <f>G19</f>
        <v>LANDET KVANTUM T.O.M UKE 12</v>
      </c>
      <c r="G55" s="194" t="str">
        <f>I19</f>
        <v>RESTKVOTER</v>
      </c>
      <c r="H55" s="195" t="str">
        <f>J19</f>
        <v>LANDET KVANTUM T.O.M. UKE 12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29">
        <v>5376</v>
      </c>
      <c r="E56" s="382">
        <v>0.75075000000000003</v>
      </c>
      <c r="F56" s="347">
        <v>219.81222</v>
      </c>
      <c r="G56" s="431">
        <f>D56-F56-F57</f>
        <v>4923.7747600000002</v>
      </c>
      <c r="H56" s="380">
        <v>159.87906000000001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30"/>
      <c r="E57" s="373">
        <v>64.567499999999995</v>
      </c>
      <c r="F57" s="387">
        <v>232.41301999999999</v>
      </c>
      <c r="G57" s="432"/>
      <c r="H57" s="349">
        <v>237.73927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6">
        <v>200</v>
      </c>
      <c r="E58" s="383">
        <v>0.77495000000000003</v>
      </c>
      <c r="F58" s="389">
        <v>15.10003</v>
      </c>
      <c r="G58" s="397">
        <f>D58-F58</f>
        <v>184.89997</v>
      </c>
      <c r="H58" s="301">
        <v>23.254899999999999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3.1756000000000002</v>
      </c>
      <c r="F59" s="347">
        <f>F60+F61+F62</f>
        <v>25.548859999999998</v>
      </c>
      <c r="G59" s="387">
        <f>D59-F59</f>
        <v>8037.4511400000001</v>
      </c>
      <c r="H59" s="350">
        <f>H60+H61+H62</f>
        <v>47.605140000000006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0.48599999999999999</v>
      </c>
      <c r="F60" s="359">
        <v>2.8489599999999999</v>
      </c>
      <c r="G60" s="359"/>
      <c r="H60" s="360">
        <v>9.7881999999999998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2.0257999999999998</v>
      </c>
      <c r="F61" s="359">
        <v>14.028700000000001</v>
      </c>
      <c r="G61" s="359"/>
      <c r="H61" s="360">
        <v>27.158550000000002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0.66379999999999995</v>
      </c>
      <c r="F62" s="376">
        <v>8.6712000000000007</v>
      </c>
      <c r="G62" s="376"/>
      <c r="H62" s="381">
        <v>10.658390000000001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69.268799999999999</v>
      </c>
      <c r="F65" s="200">
        <f>F56+F57+F58+F59+F63+F64</f>
        <v>492.93847999999997</v>
      </c>
      <c r="G65" s="200">
        <f>D65-F65</f>
        <v>13262.061519999999</v>
      </c>
      <c r="H65" s="208">
        <f>H56+H57+H58+H59+H63+H64</f>
        <v>468.47837000000004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1" t="s">
        <v>102</v>
      </c>
      <c r="D66" s="441"/>
      <c r="E66" s="441"/>
      <c r="F66" s="441"/>
      <c r="G66" s="441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33" t="s">
        <v>1</v>
      </c>
      <c r="C71" s="434"/>
      <c r="D71" s="434"/>
      <c r="E71" s="434"/>
      <c r="F71" s="434"/>
      <c r="G71" s="434"/>
      <c r="H71" s="434"/>
      <c r="I71" s="434"/>
      <c r="J71" s="434"/>
      <c r="K71" s="435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24" t="s">
        <v>2</v>
      </c>
      <c r="D73" s="425"/>
      <c r="E73" s="424" t="s">
        <v>20</v>
      </c>
      <c r="F73" s="436"/>
      <c r="G73" s="424" t="s">
        <v>21</v>
      </c>
      <c r="H73" s="425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40"/>
      <c r="D79" s="440"/>
      <c r="E79" s="440"/>
      <c r="F79" s="440"/>
      <c r="G79" s="440"/>
      <c r="H79" s="440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40"/>
      <c r="D80" s="440"/>
      <c r="E80" s="440"/>
      <c r="F80" s="440"/>
      <c r="G80" s="440"/>
      <c r="H80" s="440"/>
      <c r="I80" s="256"/>
      <c r="J80" s="256"/>
      <c r="K80" s="253"/>
      <c r="L80" s="256"/>
      <c r="M80" s="118"/>
    </row>
    <row r="81" spans="1:13" ht="14.1" customHeight="1" x14ac:dyDescent="0.25">
      <c r="B81" s="437" t="s">
        <v>8</v>
      </c>
      <c r="C81" s="438"/>
      <c r="D81" s="438"/>
      <c r="E81" s="438"/>
      <c r="F81" s="438"/>
      <c r="G81" s="438"/>
      <c r="H81" s="438"/>
      <c r="I81" s="438"/>
      <c r="J81" s="438"/>
      <c r="K81" s="439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12</v>
      </c>
      <c r="G83" s="194" t="str">
        <f>G19</f>
        <v>LANDET KVANTUM T.O.M UKE 12</v>
      </c>
      <c r="H83" s="194" t="str">
        <f>I19</f>
        <v>RESTKVOTER</v>
      </c>
      <c r="I83" s="195" t="str">
        <f>J19</f>
        <v>LANDET KVANTUM T.O.M. UKE 12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1615.54171</v>
      </c>
      <c r="G84" s="328">
        <f>G85+G86</f>
        <v>15431.070740000001</v>
      </c>
      <c r="H84" s="328">
        <f>H85+H86</f>
        <v>19750.929260000001</v>
      </c>
      <c r="I84" s="329">
        <f>I85+I86</f>
        <v>20373.669409999999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1611.2829099999999</v>
      </c>
      <c r="G85" s="330">
        <v>15338.438340000001</v>
      </c>
      <c r="H85" s="330">
        <f>E85-G85</f>
        <v>19018.561659999999</v>
      </c>
      <c r="I85" s="331">
        <v>20069.81971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4.2587999999999999</v>
      </c>
      <c r="G86" s="332">
        <v>92.632400000000004</v>
      </c>
      <c r="H86" s="332">
        <f>E86-G86</f>
        <v>732.36760000000004</v>
      </c>
      <c r="I86" s="333">
        <v>303.84969999999998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848.12396999999987</v>
      </c>
      <c r="G87" s="328">
        <f t="shared" si="2"/>
        <v>14780.978350000001</v>
      </c>
      <c r="H87" s="328">
        <f>H88+H93+H94</f>
        <v>45636.021650000002</v>
      </c>
      <c r="I87" s="329">
        <f t="shared" si="2"/>
        <v>16128.8496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698.39182999999991</v>
      </c>
      <c r="G88" s="334">
        <f t="shared" si="4"/>
        <v>9196.9037800000006</v>
      </c>
      <c r="H88" s="334">
        <f>H89+H90+H91+H92</f>
        <v>39176.096220000007</v>
      </c>
      <c r="I88" s="335">
        <f t="shared" si="4"/>
        <v>10968.67931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78.724279999999993</v>
      </c>
      <c r="G89" s="336">
        <v>2331.6442400000001</v>
      </c>
      <c r="H89" s="336">
        <f t="shared" ref="H89:H97" si="5">E89-G89</f>
        <v>11391.35576</v>
      </c>
      <c r="I89" s="337">
        <v>3167.3322199999998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389.06405000000001</v>
      </c>
      <c r="G90" s="336">
        <v>3571.2556199999999</v>
      </c>
      <c r="H90" s="336">
        <f t="shared" si="5"/>
        <v>9780.7443800000001</v>
      </c>
      <c r="I90" s="337">
        <v>4377.4936399999997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170.25229999999999</v>
      </c>
      <c r="G91" s="336">
        <v>2961.1439</v>
      </c>
      <c r="H91" s="336">
        <f t="shared" si="5"/>
        <v>10756.856100000001</v>
      </c>
      <c r="I91" s="337">
        <v>2918.0846700000002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60.351199999999999</v>
      </c>
      <c r="G92" s="336">
        <v>332.86002000000002</v>
      </c>
      <c r="H92" s="336">
        <f t="shared" si="5"/>
        <v>7247.1399799999999</v>
      </c>
      <c r="I92" s="337">
        <v>505.76877999999999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118.71839</v>
      </c>
      <c r="G93" s="334">
        <v>5046.0008200000002</v>
      </c>
      <c r="H93" s="334">
        <f t="shared" si="5"/>
        <v>5044.9991799999998</v>
      </c>
      <c r="I93" s="335">
        <v>4338.5617099999999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31.013750000000002</v>
      </c>
      <c r="G94" s="345">
        <v>538.07375000000002</v>
      </c>
      <c r="H94" s="345">
        <f t="shared" si="5"/>
        <v>1414.92625</v>
      </c>
      <c r="I94" s="346">
        <v>821.60857999999996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6">
        <v>313</v>
      </c>
      <c r="E95" s="396">
        <v>313</v>
      </c>
      <c r="F95" s="341">
        <v>6.4920000000000005E-2</v>
      </c>
      <c r="G95" s="341">
        <v>16.84356</v>
      </c>
      <c r="H95" s="341">
        <f t="shared" si="5"/>
        <v>296.15643999999998</v>
      </c>
      <c r="I95" s="342">
        <v>11.92764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3.7038500000000001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>
        <v>1</v>
      </c>
      <c r="G97" s="320">
        <v>25</v>
      </c>
      <c r="H97" s="320">
        <f t="shared" si="5"/>
        <v>-25</v>
      </c>
      <c r="I97" s="323">
        <v>76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2468.4344499999997</v>
      </c>
      <c r="G98" s="395">
        <f t="shared" si="6"/>
        <v>30553.892650000002</v>
      </c>
      <c r="H98" s="222">
        <f>H84+H87+H95+H96+H97</f>
        <v>65658.107350000006</v>
      </c>
      <c r="I98" s="198">
        <f>I84+I87+I95+I96+I97</f>
        <v>36890.446649999998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33" t="s">
        <v>1</v>
      </c>
      <c r="C104" s="434"/>
      <c r="D104" s="434"/>
      <c r="E104" s="434"/>
      <c r="F104" s="434"/>
      <c r="G104" s="434"/>
      <c r="H104" s="434"/>
      <c r="I104" s="434"/>
      <c r="J104" s="434"/>
      <c r="K104" s="435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24" t="s">
        <v>2</v>
      </c>
      <c r="D106" s="425"/>
      <c r="E106" s="424" t="s">
        <v>20</v>
      </c>
      <c r="F106" s="425"/>
      <c r="G106" s="424" t="s">
        <v>21</v>
      </c>
      <c r="H106" s="425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26" t="s">
        <v>8</v>
      </c>
      <c r="C114" s="427"/>
      <c r="D114" s="427"/>
      <c r="E114" s="427"/>
      <c r="F114" s="427"/>
      <c r="G114" s="427"/>
      <c r="H114" s="427"/>
      <c r="I114" s="427"/>
      <c r="J114" s="427"/>
      <c r="K114" s="428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12</v>
      </c>
      <c r="G116" s="194" t="str">
        <f>G19</f>
        <v>LANDET KVANTUM T.O.M UKE 12</v>
      </c>
      <c r="H116" s="194" t="str">
        <f>I19</f>
        <v>RESTKVOTER</v>
      </c>
      <c r="I116" s="195" t="str">
        <f>J19</f>
        <v>LANDET KVANTUM T.O.M. UKE 12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797.44354999999996</v>
      </c>
      <c r="G117" s="232">
        <f t="shared" si="7"/>
        <v>18707.94009</v>
      </c>
      <c r="H117" s="347">
        <f t="shared" si="7"/>
        <v>26800.059909999996</v>
      </c>
      <c r="I117" s="350">
        <f t="shared" si="7"/>
        <v>20232.579270000002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646.41904999999997</v>
      </c>
      <c r="G118" s="244">
        <v>15447.9864</v>
      </c>
      <c r="H118" s="351">
        <f>E118-G118</f>
        <v>20286.013599999998</v>
      </c>
      <c r="I118" s="352">
        <v>16607.41201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151.02449999999999</v>
      </c>
      <c r="G119" s="244">
        <v>3259.9536899999998</v>
      </c>
      <c r="H119" s="351">
        <f>E119-G119</f>
        <v>6014.0463099999997</v>
      </c>
      <c r="I119" s="352">
        <v>3625.1672600000002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154.65183999999999</v>
      </c>
      <c r="G121" s="295">
        <v>731.22757999999999</v>
      </c>
      <c r="H121" s="298">
        <f>E121-G121</f>
        <v>31088.772420000001</v>
      </c>
      <c r="I121" s="300">
        <v>335.61622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1638.2497799999996</v>
      </c>
      <c r="G122" s="226">
        <f>G131+G128+G123</f>
        <v>24288.266029999999</v>
      </c>
      <c r="H122" s="355">
        <f>H123+H128+H131</f>
        <v>27869.733970000001</v>
      </c>
      <c r="I122" s="356">
        <f>I123+I128+I131</f>
        <v>24008.485390000002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476.34921999999995</v>
      </c>
      <c r="G123" s="377">
        <f>G124+G125+G127+G126</f>
        <v>17415.411609999999</v>
      </c>
      <c r="H123" s="357">
        <f>H124+H125+H126+H127</f>
        <v>21640.588390000001</v>
      </c>
      <c r="I123" s="358">
        <f>I124+I125+I126+I127</f>
        <v>18105.03774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91.326920000000001</v>
      </c>
      <c r="G124" s="240">
        <v>3357.8607200000001</v>
      </c>
      <c r="H124" s="359">
        <f t="shared" ref="H124:H136" si="8">E124-G124</f>
        <v>9137.1392799999994</v>
      </c>
      <c r="I124" s="360">
        <v>3533.7016800000001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97.712519999999998</v>
      </c>
      <c r="G125" s="240">
        <v>5468.14282</v>
      </c>
      <c r="H125" s="359">
        <f t="shared" si="8"/>
        <v>5762.85718</v>
      </c>
      <c r="I125" s="360">
        <v>5652.7055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136.64189999999999</v>
      </c>
      <c r="G126" s="240">
        <v>5323.7287299999998</v>
      </c>
      <c r="H126" s="359">
        <f t="shared" si="8"/>
        <v>3364.2712700000002</v>
      </c>
      <c r="I126" s="360">
        <v>5365.8015299999997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150.66788</v>
      </c>
      <c r="G127" s="240">
        <v>3265.6793400000001</v>
      </c>
      <c r="H127" s="359">
        <f t="shared" si="8"/>
        <v>3376.3206599999999</v>
      </c>
      <c r="I127" s="360">
        <v>3552.8290299999999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1075.6083799999999</v>
      </c>
      <c r="G128" s="233">
        <v>4856.5965800000004</v>
      </c>
      <c r="H128" s="361">
        <f t="shared" si="8"/>
        <v>1348.4034199999996</v>
      </c>
      <c r="I128" s="362">
        <v>3852.96558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1075.6083799999999</v>
      </c>
      <c r="G129" s="240">
        <v>4844.4366799999998</v>
      </c>
      <c r="H129" s="359">
        <f t="shared" si="8"/>
        <v>860.5633200000002</v>
      </c>
      <c r="I129" s="360">
        <v>3846.1534299999998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0</v>
      </c>
      <c r="G130" s="240">
        <f>G128-G129</f>
        <v>12.159900000000562</v>
      </c>
      <c r="H130" s="359">
        <f t="shared" si="8"/>
        <v>487.84009999999944</v>
      </c>
      <c r="I130" s="360">
        <f>I128-I129</f>
        <v>6.8121500000002015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86.292180000000002</v>
      </c>
      <c r="G131" s="257">
        <v>2016.25784</v>
      </c>
      <c r="H131" s="363">
        <f t="shared" si="8"/>
        <v>4880.7421599999998</v>
      </c>
      <c r="I131" s="364">
        <v>2050.48207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>
        <v>0.40755000000000002</v>
      </c>
      <c r="G132" s="226">
        <v>11.49775</v>
      </c>
      <c r="H132" s="378">
        <f t="shared" si="8"/>
        <v>117.50225</v>
      </c>
      <c r="I132" s="379">
        <v>11.83765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13.399470000000001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>
        <v>1</v>
      </c>
      <c r="G135" s="225">
        <v>428</v>
      </c>
      <c r="H135" s="234">
        <f t="shared" si="8"/>
        <v>-428</v>
      </c>
      <c r="I135" s="297">
        <v>148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2605.1521899999993</v>
      </c>
      <c r="G136" s="186">
        <f>G117+G121+G122+G132+G133+G134+G135</f>
        <v>46188.131449999993</v>
      </c>
      <c r="H136" s="200">
        <f t="shared" si="8"/>
        <v>85676.868550000014</v>
      </c>
      <c r="I136" s="198">
        <f>I117+I120+I121+I122+I132+I133+I134+I135</f>
        <v>46784.750530000005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6" t="s">
        <v>2</v>
      </c>
      <c r="D146" s="417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12</v>
      </c>
      <c r="F155" s="69" t="str">
        <f>G19</f>
        <v>LANDET KVANTUM T.O.M UKE 12</v>
      </c>
      <c r="G155" s="69" t="str">
        <f>I19</f>
        <v>RESTKVOTER</v>
      </c>
      <c r="H155" s="92" t="str">
        <f>J19</f>
        <v>LANDET KVANTUM T.O.M. UKE 12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48.101300000000002</v>
      </c>
      <c r="F156" s="183">
        <v>2296.9133999999999</v>
      </c>
      <c r="G156" s="183">
        <f>D156-F156</f>
        <v>32274.086599999999</v>
      </c>
      <c r="H156" s="220">
        <v>1385.14861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>
        <v>0.182</v>
      </c>
      <c r="F157" s="183">
        <v>1.8859999999999999</v>
      </c>
      <c r="G157" s="183">
        <f>D157-F157</f>
        <v>98.114000000000004</v>
      </c>
      <c r="H157" s="220">
        <v>0.82018000000000002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48.283300000000004</v>
      </c>
      <c r="F159" s="185">
        <f>SUM(F156:F158)</f>
        <v>2298.7993999999999</v>
      </c>
      <c r="G159" s="185">
        <f>D159-F159</f>
        <v>32406.2006</v>
      </c>
      <c r="H159" s="207">
        <f>SUM(H156:H158)</f>
        <v>1385.9687899999999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21" t="s">
        <v>1</v>
      </c>
      <c r="C162" s="422"/>
      <c r="D162" s="422"/>
      <c r="E162" s="422"/>
      <c r="F162" s="422"/>
      <c r="G162" s="422"/>
      <c r="H162" s="422"/>
      <c r="I162" s="422"/>
      <c r="J162" s="422"/>
      <c r="K162" s="423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6" t="s">
        <v>2</v>
      </c>
      <c r="D164" s="417"/>
      <c r="E164" s="416" t="s">
        <v>53</v>
      </c>
      <c r="F164" s="417"/>
      <c r="G164" s="416" t="s">
        <v>54</v>
      </c>
      <c r="H164" s="417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18" t="s">
        <v>8</v>
      </c>
      <c r="C173" s="419"/>
      <c r="D173" s="419"/>
      <c r="E173" s="419"/>
      <c r="F173" s="419"/>
      <c r="G173" s="419"/>
      <c r="H173" s="419"/>
      <c r="I173" s="419"/>
      <c r="J173" s="419"/>
      <c r="K173" s="420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63.75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12</v>
      </c>
      <c r="G175" s="69" t="str">
        <f>G19</f>
        <v>LANDET KVANTUM T.O.M UKE 12</v>
      </c>
      <c r="H175" s="69" t="str">
        <f>I19</f>
        <v>RESTKVOTER</v>
      </c>
      <c r="I175" s="92" t="str">
        <f>J19</f>
        <v>LANDET KVANTUM T.O.M. UKE 12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35.1252</v>
      </c>
      <c r="G176" s="227">
        <f t="shared" si="10"/>
        <v>5529.1797599999991</v>
      </c>
      <c r="H176" s="305">
        <f t="shared" si="10"/>
        <v>49297.820240000001</v>
      </c>
      <c r="I176" s="310">
        <f>I177+I178+I179+I180</f>
        <v>8855.6098299999994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32432</v>
      </c>
      <c r="E177" s="288">
        <v>36402</v>
      </c>
      <c r="F177" s="288"/>
      <c r="G177" s="288">
        <v>4299.1560499999996</v>
      </c>
      <c r="H177" s="303">
        <f t="shared" ref="H177:H182" si="11">E177-G177</f>
        <v>32102.843950000002</v>
      </c>
      <c r="I177" s="308">
        <v>8010.2606500000002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8441</v>
      </c>
      <c r="E178" s="288">
        <v>9475</v>
      </c>
      <c r="F178" s="288"/>
      <c r="G178" s="288">
        <v>503.62695000000002</v>
      </c>
      <c r="H178" s="303">
        <f t="shared" si="11"/>
        <v>8971.3730500000001</v>
      </c>
      <c r="I178" s="308">
        <v>440.85930000000002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1968</v>
      </c>
      <c r="E179" s="288">
        <v>2068</v>
      </c>
      <c r="F179" s="288">
        <v>34.179600000000001</v>
      </c>
      <c r="G179" s="288">
        <v>681.84956</v>
      </c>
      <c r="H179" s="303">
        <f t="shared" si="11"/>
        <v>1386.1504399999999</v>
      </c>
      <c r="I179" s="308">
        <v>382.07107999999999</v>
      </c>
      <c r="J179" s="80"/>
      <c r="K179" s="57"/>
      <c r="L179" s="192"/>
      <c r="M179" s="192"/>
    </row>
    <row r="180" spans="1:13" ht="14.1" customHeight="1" thickBot="1" x14ac:dyDescent="0.3">
      <c r="B180" s="49"/>
      <c r="C180" s="390" t="s">
        <v>46</v>
      </c>
      <c r="D180" s="391">
        <v>6587</v>
      </c>
      <c r="E180" s="391">
        <v>6882</v>
      </c>
      <c r="F180" s="391">
        <v>0.9456</v>
      </c>
      <c r="G180" s="391">
        <v>44.547199999999997</v>
      </c>
      <c r="H180" s="392">
        <f t="shared" si="11"/>
        <v>6837.4528</v>
      </c>
      <c r="I180" s="393">
        <v>22.418800000000001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/>
      <c r="G181" s="289">
        <v>37.442860000000003</v>
      </c>
      <c r="H181" s="307">
        <f t="shared" si="11"/>
        <v>5462.5571399999999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16.514420000000001</v>
      </c>
      <c r="G182" s="227">
        <f>G183+G184</f>
        <v>1008.1267800000001</v>
      </c>
      <c r="H182" s="305">
        <f t="shared" si="11"/>
        <v>6991.8732199999995</v>
      </c>
      <c r="I182" s="310">
        <f>I183+I184</f>
        <v>1520.6576599999999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156.66564</v>
      </c>
      <c r="H183" s="303"/>
      <c r="I183" s="308">
        <v>850.22119999999995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16.514420000000001</v>
      </c>
      <c r="G184" s="229">
        <v>851.46114</v>
      </c>
      <c r="H184" s="306"/>
      <c r="I184" s="311">
        <v>670.43646000000001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1.08033</v>
      </c>
      <c r="G186" s="228">
        <v>16.867640000000002</v>
      </c>
      <c r="H186" s="304">
        <f>E186-G186</f>
        <v>-16.867640000000002</v>
      </c>
      <c r="I186" s="309">
        <v>14.35393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52.719949999999997</v>
      </c>
      <c r="G187" s="186">
        <f>G176+G181+G182+G185+G186</f>
        <v>6591.8601899999994</v>
      </c>
      <c r="H187" s="200">
        <f>H176+H181+H182+H185+H186</f>
        <v>61745.139810000001</v>
      </c>
      <c r="I187" s="198">
        <f>I176+I181+I182+I185+I186</f>
        <v>10390.706620000001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21" t="s">
        <v>1</v>
      </c>
      <c r="C192" s="422"/>
      <c r="D192" s="422"/>
      <c r="E192" s="422"/>
      <c r="F192" s="422"/>
      <c r="G192" s="422"/>
      <c r="H192" s="422"/>
      <c r="I192" s="422"/>
      <c r="J192" s="422"/>
      <c r="K192" s="423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6" t="s">
        <v>2</v>
      </c>
      <c r="D194" s="417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18" t="s">
        <v>8</v>
      </c>
      <c r="C202" s="419"/>
      <c r="D202" s="419"/>
      <c r="E202" s="419"/>
      <c r="F202" s="419"/>
      <c r="G202" s="419"/>
      <c r="H202" s="419"/>
      <c r="I202" s="419"/>
      <c r="J202" s="419"/>
      <c r="K202" s="420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12</v>
      </c>
      <c r="F204" s="69" t="str">
        <f>G19</f>
        <v>LANDET KVANTUM T.O.M UKE 12</v>
      </c>
      <c r="G204" s="69" t="str">
        <f>I19</f>
        <v>RESTKVOTER</v>
      </c>
      <c r="H204" s="92" t="str">
        <f>J19</f>
        <v>LANDET KVANTUM T.O.M. UKE 12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5.2746000000000004</v>
      </c>
      <c r="F205" s="183">
        <v>124.43422</v>
      </c>
      <c r="G205" s="183">
        <f>D205-F205</f>
        <v>975.56578000000002</v>
      </c>
      <c r="H205" s="220">
        <v>178.72636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12.511710000000001</v>
      </c>
      <c r="F206" s="183">
        <v>758.75730999999996</v>
      </c>
      <c r="G206" s="183">
        <f t="shared" ref="G206:G208" si="12">D206-F206</f>
        <v>2713.24269</v>
      </c>
      <c r="H206" s="220">
        <v>1261.87193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8.097E-2</v>
      </c>
      <c r="G208" s="183">
        <f t="shared" si="12"/>
        <v>-8.097E-2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17.78631</v>
      </c>
      <c r="F209" s="185">
        <f>SUM(F205:F208)</f>
        <v>884.83157999999992</v>
      </c>
      <c r="G209" s="185">
        <f>D209-F209</f>
        <v>3737.16842</v>
      </c>
      <c r="H209" s="207">
        <f>H205+H206+H207+H208</f>
        <v>1441.1216199999999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21" t="s">
        <v>1</v>
      </c>
      <c r="C220" s="422"/>
      <c r="D220" s="422"/>
      <c r="E220" s="422"/>
      <c r="F220" s="422"/>
      <c r="G220" s="422"/>
      <c r="H220" s="422"/>
      <c r="I220" s="422"/>
      <c r="J220" s="422"/>
      <c r="K220" s="423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6" t="s">
        <v>97</v>
      </c>
      <c r="D222" s="417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18" t="s">
        <v>8</v>
      </c>
      <c r="C229" s="419"/>
      <c r="D229" s="419"/>
      <c r="E229" s="419"/>
      <c r="F229" s="419"/>
      <c r="G229" s="419"/>
      <c r="H229" s="419"/>
      <c r="I229" s="419"/>
      <c r="J229" s="419"/>
      <c r="K229" s="420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403" t="s">
        <v>90</v>
      </c>
      <c r="D231" s="404" t="s">
        <v>91</v>
      </c>
      <c r="E231" s="405" t="str">
        <f>E204</f>
        <v>LANDET KVANTUM UKE 12</v>
      </c>
      <c r="F231" s="405" t="str">
        <f>F204</f>
        <v>LANDET KVANTUM T.O.M UKE 12</v>
      </c>
      <c r="G231" s="405" t="s">
        <v>62</v>
      </c>
      <c r="H231" s="406" t="str">
        <f>H204</f>
        <v>LANDET KVANTUM T.O.M. UKE 12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45">
        <v>1708</v>
      </c>
      <c r="E232" s="407">
        <f>SUM(E233:E234)</f>
        <v>69.841000000000008</v>
      </c>
      <c r="F232" s="407">
        <f>SUM(F233:F234)</f>
        <v>1114.9540500000001</v>
      </c>
      <c r="G232" s="445">
        <f>D232-F232</f>
        <v>593.04594999999995</v>
      </c>
      <c r="H232" s="407">
        <f>SUM(H233:H234)</f>
        <v>1582.75864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8" t="s">
        <v>80</v>
      </c>
      <c r="D233" s="446"/>
      <c r="E233" s="409">
        <v>47.579000000000001</v>
      </c>
      <c r="F233" s="409">
        <v>893.73505</v>
      </c>
      <c r="G233" s="446"/>
      <c r="H233" s="409">
        <v>1260.5260000000001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8" t="s">
        <v>81</v>
      </c>
      <c r="D234" s="447"/>
      <c r="E234" s="410">
        <v>22.262</v>
      </c>
      <c r="F234" s="410">
        <v>221.21899999999999</v>
      </c>
      <c r="G234" s="447"/>
      <c r="H234" s="410">
        <v>322.23264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45">
        <v>855</v>
      </c>
      <c r="E235" s="407">
        <f>SUM(E236:E237)</f>
        <v>0</v>
      </c>
      <c r="F235" s="407">
        <f>SUM(F236:F237)</f>
        <v>0</v>
      </c>
      <c r="G235" s="445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80</v>
      </c>
      <c r="D236" s="446"/>
      <c r="E236" s="409"/>
      <c r="F236" s="409"/>
      <c r="G236" s="446"/>
      <c r="H236" s="409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81</v>
      </c>
      <c r="D237" s="447"/>
      <c r="E237" s="410"/>
      <c r="F237" s="410"/>
      <c r="G237" s="447"/>
      <c r="H237" s="410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45">
        <v>0</v>
      </c>
      <c r="E238" s="407">
        <f>SUM(E239:E240)</f>
        <v>0</v>
      </c>
      <c r="F238" s="407">
        <f>SUM(F239:F240)</f>
        <v>0</v>
      </c>
      <c r="G238" s="445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80</v>
      </c>
      <c r="D239" s="446"/>
      <c r="E239" s="409"/>
      <c r="F239" s="409"/>
      <c r="G239" s="446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81</v>
      </c>
      <c r="D240" s="447"/>
      <c r="E240" s="410"/>
      <c r="F240" s="410"/>
      <c r="G240" s="447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13">
        <f>SUM(D232:D241)</f>
        <v>2563</v>
      </c>
      <c r="E242" s="185">
        <f>E232+E235+E238+E241</f>
        <v>69.841000000000008</v>
      </c>
      <c r="F242" s="185">
        <f>F232+F235+F238+F241</f>
        <v>1114.9540500000001</v>
      </c>
      <c r="G242" s="413">
        <f>SUM(G232:G241)</f>
        <v>1448.0459499999999</v>
      </c>
      <c r="H242" s="185">
        <f>H232+H235+H238+H241</f>
        <v>1582.75864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2"/>
  <headerFooter alignWithMargins="0">
    <oddHeader xml:space="preserve">&amp;LForeløpig statistikk&amp;C&amp;"-,Fet"&amp;12Pr. uke 12
&amp;"-,Normal"&amp;11(iht. motatte landings- og sluttsedler fra fiskesalgslagene; alle tallstørrelser i hele tonn)&amp;R26.03.2019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UKE_12_2019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2019-03-26T10:33:07Z</cp:lastPrinted>
  <dcterms:created xsi:type="dcterms:W3CDTF">2011-07-06T12:13:20Z</dcterms:created>
  <dcterms:modified xsi:type="dcterms:W3CDTF">2019-03-26T10:33:45Z</dcterms:modified>
</cp:coreProperties>
</file>