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bobro\Downloads\"/>
    </mc:Choice>
  </mc:AlternateContent>
  <bookViews>
    <workbookView xWindow="0" yWindow="0" windowWidth="13140" windowHeight="9030" tabRatio="413"/>
  </bookViews>
  <sheets>
    <sheet name="UKE_19_2019" sheetId="1" r:id="rId1"/>
  </sheets>
  <definedNames>
    <definedName name="Z_14D440E4_F18A_4F78_9989_38C1B133222D_.wvu.Cols" localSheetId="0" hidden="1">UKE_19_2019!#REF!</definedName>
    <definedName name="Z_14D440E4_F18A_4F78_9989_38C1B133222D_.wvu.PrintArea" localSheetId="0" hidden="1">UKE_19_2019!$B$1:$M$246</definedName>
    <definedName name="Z_14D440E4_F18A_4F78_9989_38C1B133222D_.wvu.Rows" localSheetId="0" hidden="1">UKE_19_2019!$358:$1048576,UKE_19_2019!$247:$357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25" i="1" l="1"/>
  <c r="G26" i="1"/>
  <c r="G32" i="1"/>
  <c r="F32" i="1"/>
  <c r="J23" i="1"/>
  <c r="J40" i="1"/>
  <c r="J32" i="1"/>
  <c r="F36" i="1"/>
  <c r="J24" i="1"/>
  <c r="F24" i="1" l="1"/>
  <c r="D227" i="1" l="1"/>
  <c r="E242" i="1"/>
  <c r="G24" i="1" l="1"/>
  <c r="E177" i="1" l="1"/>
  <c r="E188" i="1" s="1"/>
  <c r="J31" i="1" l="1"/>
  <c r="F31" i="1" l="1"/>
  <c r="F23" i="1" s="1"/>
  <c r="H40" i="1"/>
  <c r="E130" i="1" l="1"/>
  <c r="E24" i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207" i="1" l="1"/>
  <c r="G208" i="1"/>
  <c r="G209" i="1"/>
  <c r="G206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5" i="1"/>
  <c r="I22" i="1"/>
  <c r="I20" i="1" l="1"/>
  <c r="H124" i="1"/>
  <c r="H118" i="1"/>
  <c r="H97" i="1" l="1"/>
  <c r="I183" i="1" l="1"/>
  <c r="G33" i="1" l="1"/>
  <c r="F33" i="1" s="1"/>
  <c r="I33" i="1" l="1"/>
  <c r="F131" i="1"/>
  <c r="F124" i="1" l="1"/>
  <c r="F123" i="1" s="1"/>
  <c r="G29" i="1" l="1"/>
  <c r="F29" i="1" s="1"/>
  <c r="I29" i="1" l="1"/>
  <c r="F177" i="1"/>
  <c r="G177" i="1"/>
  <c r="I131" i="1" l="1"/>
  <c r="I118" i="1"/>
  <c r="I124" i="1"/>
  <c r="I123" i="1" s="1"/>
  <c r="G31" i="1"/>
  <c r="G23" i="1" s="1"/>
  <c r="I137" i="1" l="1"/>
  <c r="I177" i="1"/>
  <c r="I31" i="1" l="1"/>
  <c r="I24" i="1"/>
  <c r="H89" i="1"/>
  <c r="H88" i="1" s="1"/>
  <c r="I23" i="1" l="1"/>
  <c r="F183" i="1" l="1"/>
  <c r="F188" i="1" s="1"/>
  <c r="G183" i="1"/>
  <c r="H183" i="1" s="1"/>
  <c r="I188" i="1"/>
  <c r="G131" i="1"/>
  <c r="H131" i="1" s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<sst xmlns="http://schemas.openxmlformats.org/spreadsheetml/2006/main" count="256" uniqueCount="129">
  <si>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</si>
  <si>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</si>
  <si>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</si>
  <si>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</si>
  <si>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</si>
  <si>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</si>
  <si>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</si>
  <si>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</si>
  <si>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</si>
  <si>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</si>
  <si>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</si>
  <si>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</si>
  <si>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</si>
  <si>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</si>
  <si>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</si>
  <si>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</si>
  <si>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</si>
  <si>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</si>
  <si>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</si>
  <si>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</si>
  <si>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</si>
  <si>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</si>
  <si>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</si>
  <si>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</si>
  <si>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</si>
  <si>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</si>
  <si>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</si>
  <si>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</si>
  <si>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</si>
  <si>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</si>
  <si>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</si>
  <si>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</si>
  <si>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</si>
  <si>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</si>
  <si>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</si>
  <si>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</si>
  <si>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</si>
  <si>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</si>
  <si>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</si>
  <si>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</si>
  <si>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</si>
  <si>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</si>
  <si>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</si>
  <si>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</si>
  <si>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</si>
  <si>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</si>
  <si>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</si>
  <si>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</si>
  <si>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</si>
  <si>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</si>
  <si>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</si>
  <si>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</si>
  <si>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</si>
  <si>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</si>
  <si>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</si>
  <si>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</si>
  <si>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</si>
  <si>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</si>
  <si>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</si>
  <si>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</si>
  <si>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</si>
  <si>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</si>
  <si>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</si>
  <si>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</si>
  <si>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</si>
  <si>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</si>
  <si>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</si>
  <si>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</si>
  <si>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</si>
  <si>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</si>
  <si>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</si>
  <si>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</si>
  <si>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</si>
  <si>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</si>
  <si>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</si>
  <si>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</si>
  <si>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</si>
  <si>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</si>
  <si>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</si>
  <si>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</si>
  <si>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</si>
  <si>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</si>
  <si>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</si>
  <si>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</si>
  <si>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</si>
  <si>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</si>
  <si>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</si>
  <si>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</si>
  <si>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</si>
  <si>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</si>
  <si>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</si>
  <si>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</si>
  <si>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</si>
  <si>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</si>
  <si>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</si>
  <si>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</si>
  <si>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</si>
  <si>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</si>
  <si>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</si>
  <si>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</si>
  <si>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</si>
  <si>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</si>
  <si>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</si>
  <si>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</si>
  <si>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</si>
  <si>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</si>
  <si>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</si>
  <si>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</si>
  <si>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</si>
  <si>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</si>
  <si>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</si>
  <si>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</si>
  <si>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</si>
  <si>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</si>
  <si>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</si>
  <si>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</si>
  <si>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</si>
  <si>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</si>
  <si>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</si>
  <si>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</si>
  <si>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</si>
  <si>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</si>
  <si>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r>
      <t xml:space="preserve">2 </t>
    </r>
    <r>
      <rPr>
        <sz val="9"/>
        <color theme="1"/>
        <rFont val="Calibri"/>
        <family val="2"/>
      </rPr>
      <t>Registrert rekreasjonsfiske utgjør 44 tonn, men det legges til grunn at hele avsetningen tas</t>
    </r>
  </si>
  <si>
    <t>Distriktskvote 2018</t>
  </si>
  <si>
    <r>
      <t xml:space="preserve">3 </t>
    </r>
    <r>
      <rPr>
        <sz val="9"/>
        <color theme="1"/>
        <rFont val="Calibri"/>
        <family val="2"/>
      </rPr>
      <t>Registrert rekreasjonsfiske utgjør 1734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</si>
  <si>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178 tonn, men det legges til grunn at hele avsetningen tas</t>
    </r>
  </si>
  <si>
    <t>LANDET KVANTUM UKE 19</t>
  </si>
  <si>
    <t>LANDET KVANTUM T.O.M UKE 19</t>
  </si>
  <si>
    <t>LANDET KVANTUM T.O.M. UKE 19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</si>
</sst>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 2" xfId="2"/>
    <cellStyle name="Dårleg" xfId="18" builtinId="27" customBuiltin="1"/>
    <cellStyle name="Dårlig 2" xfId="3"/>
    <cellStyle name="Forklara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 2" xfId="5"/>
    <cellStyle name="Kontrollcelle" xfId="24" builtinId="23" customBuiltin="1"/>
    <cellStyle name="Kopla celle" xfId="23" builtinId="24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je" xfId="1" builtinId="3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 1" xfId="29" builtinId="29" customBuiltin="1"/>
    <cellStyle name="Uthevingsfarge 2" xfId="33" builtinId="33" customBuiltin="1"/>
    <cellStyle name="Uthevingsfarge 3" xfId="37" builtinId="37" customBuiltin="1"/>
    <cellStyle name="Uthevingsfarge 4" xfId="41" builtinId="41" customBuiltin="1"/>
    <cellStyle name="Uthevingsfarge 5" xfId="45" builtinId="45" customBuiltin="1"/>
    <cellStyle name="Uthevingsfarge 6" xfId="49" builtinId="49" customBuiltin="1"/>
    <cellStyle name="Utrekning" xfId="22" builtinId="22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zoomScaleNormal="115" workbookViewId="0">
      <selection activeCell="G4" sqref="G4"/>
    </sheetView>
  </sheetViews>
  <sheetFormatPr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41" t="s">
        <v>88</v>
      </c>
      <c r="C2" s="442"/>
      <c r="D2" s="442"/>
      <c r="E2" s="442"/>
      <c r="F2" s="442"/>
      <c r="G2" s="442"/>
      <c r="H2" s="442"/>
      <c r="I2" s="442"/>
      <c r="J2" s="442"/>
      <c r="K2" s="443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4"/>
      <c r="C7" s="445"/>
      <c r="D7" s="445"/>
      <c r="E7" s="445"/>
      <c r="F7" s="445"/>
      <c r="G7" s="445"/>
      <c r="H7" s="445"/>
      <c r="I7" s="445"/>
      <c r="J7" s="445"/>
      <c r="K7" s="446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47" t="s">
        <v>2</v>
      </c>
      <c r="D9" s="448"/>
      <c r="E9" s="447" t="s">
        <v>20</v>
      </c>
      <c r="F9" s="448"/>
      <c r="G9" s="447" t="s">
        <v>21</v>
      </c>
      <c r="H9" s="448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49" t="s">
        <v>8</v>
      </c>
      <c r="C17" s="450"/>
      <c r="D17" s="450"/>
      <c r="E17" s="450"/>
      <c r="F17" s="450"/>
      <c r="G17" s="450"/>
      <c r="H17" s="450"/>
      <c r="I17" s="450"/>
      <c r="J17" s="450"/>
      <c r="K17" s="451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126</v>
      </c>
      <c r="G19" s="326" t="s">
        <v>127</v>
      </c>
      <c r="H19" s="326" t="s">
        <v>69</v>
      </c>
      <c r="I19" s="326" t="s">
        <v>62</v>
      </c>
      <c r="J19" s="327" t="s">
        <v>128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329.18547000000001</v>
      </c>
      <c r="G20" s="328">
        <f>G21+G22</f>
        <v>37513.387110000003</v>
      </c>
      <c r="H20" s="328"/>
      <c r="I20" s="328">
        <f>I22+I21</f>
        <v>60765.612889999997</v>
      </c>
      <c r="J20" s="329">
        <f>J22+J21</f>
        <v>41015.24267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329.18547000000001</v>
      </c>
      <c r="G21" s="330">
        <v>37314.451930000003</v>
      </c>
      <c r="H21" s="330"/>
      <c r="I21" s="330">
        <f>E21-G21</f>
        <v>60154.548069999997</v>
      </c>
      <c r="J21" s="331">
        <v>40784.068959999997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/>
      <c r="G22" s="332">
        <v>198.93518</v>
      </c>
      <c r="H22" s="332"/>
      <c r="I22" s="330">
        <f>E22-G22</f>
        <v>611.06482000000005</v>
      </c>
      <c r="J22" s="331">
        <v>231.17371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3558.9939799999997</v>
      </c>
      <c r="G23" s="328">
        <f>G24+G30+G31</f>
        <v>171713.06199799999</v>
      </c>
      <c r="H23" s="328"/>
      <c r="I23" s="328">
        <f>I24+I30+I31</f>
        <v>32534.938001999995</v>
      </c>
      <c r="J23" s="329">
        <f>J24+J30+J31</f>
        <v>193468.30706000002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3221.7371199999998</v>
      </c>
      <c r="G24" s="334">
        <f>G25+G26+G27+G28</f>
        <v>141282.56757799999</v>
      </c>
      <c r="H24" s="334"/>
      <c r="I24" s="334">
        <f>I25+I26+I27+I28+I29</f>
        <v>18172.432421999994</v>
      </c>
      <c r="J24" s="335">
        <f>J25+J26+J27+J28</f>
        <v>154968.9903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547.77036999999996</v>
      </c>
      <c r="G25" s="336">
        <f>40769.80444-87.8595</f>
        <v>40681.944940000001</v>
      </c>
      <c r="H25" s="336">
        <v>417</v>
      </c>
      <c r="I25" s="336">
        <f>E25-G25+H25</f>
        <v>666.05505999999878</v>
      </c>
      <c r="J25" s="337">
        <v>49272.698510000002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613.71375999999998</v>
      </c>
      <c r="G26" s="336">
        <f>38766.43828-44.238</f>
        <v>38722.200280000005</v>
      </c>
      <c r="H26" s="336">
        <v>581</v>
      </c>
      <c r="I26" s="336">
        <f>E26-G26+H26</f>
        <v>1272.7997199999954</v>
      </c>
      <c r="J26" s="337">
        <v>44919.943760000002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1346.3409899999999</v>
      </c>
      <c r="G27" s="336">
        <v>35545.713528</v>
      </c>
      <c r="H27" s="336">
        <v>979</v>
      </c>
      <c r="I27" s="336">
        <f>E27-G27+H27</f>
        <v>5707.2864719999998</v>
      </c>
      <c r="J27" s="337">
        <v>36838.606690000001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713.91200000000003</v>
      </c>
      <c r="G28" s="336">
        <v>26332.70883</v>
      </c>
      <c r="H28" s="336">
        <v>835</v>
      </c>
      <c r="I28" s="336">
        <f>E28-G28+H28</f>
        <v>224.29117000000042</v>
      </c>
      <c r="J28" s="337">
        <v>23937.74134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G29-2182</f>
        <v>630</v>
      </c>
      <c r="G29" s="336">
        <f>SUM(H25:H28)</f>
        <v>2812</v>
      </c>
      <c r="H29" s="336"/>
      <c r="I29" s="336">
        <f>E29-G29</f>
        <v>10302</v>
      </c>
      <c r="J29" s="337">
        <v>1270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4.1369999999999996</v>
      </c>
      <c r="G30" s="334">
        <v>12841.28557</v>
      </c>
      <c r="H30" s="336"/>
      <c r="I30" s="398">
        <f>E30-G30</f>
        <v>12499.71443</v>
      </c>
      <c r="J30" s="335">
        <v>13266.737639999999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333.11986000000002</v>
      </c>
      <c r="G31" s="334">
        <f>G32</f>
        <v>17589.208849999999</v>
      </c>
      <c r="H31" s="336"/>
      <c r="I31" s="334">
        <f>I32+I33</f>
        <v>1862.7911500000009</v>
      </c>
      <c r="J31" s="335">
        <f>J32</f>
        <v>25232.579119999999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542.11986-F36</f>
        <v>333.11986000000002</v>
      </c>
      <c r="G32" s="336">
        <f>20542.20885-G36</f>
        <v>17589.208849999999</v>
      </c>
      <c r="H32" s="336">
        <v>392</v>
      </c>
      <c r="I32" s="336">
        <f>E32-G32+H32</f>
        <v>414.79115000000093</v>
      </c>
      <c r="J32" s="337">
        <f>30910.57912-J36</f>
        <v>25232.579119999999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G33-328</f>
        <v>64</v>
      </c>
      <c r="G33" s="339">
        <f>H32</f>
        <v>392</v>
      </c>
      <c r="H33" s="339"/>
      <c r="I33" s="339">
        <f t="shared" ref="I33:I37" si="0">E33-G33</f>
        <v>1448</v>
      </c>
      <c r="J33" s="340"/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115.21080000000001</v>
      </c>
      <c r="G34" s="341">
        <v>2644.5164920000002</v>
      </c>
      <c r="H34" s="341"/>
      <c r="I34" s="370">
        <f t="shared" si="0"/>
        <v>355.4835079999998</v>
      </c>
      <c r="J34" s="371">
        <v>3669.7862500000001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/>
      <c r="G35" s="341">
        <v>445.67072000000002</v>
      </c>
      <c r="H35" s="320"/>
      <c r="I35" s="370">
        <f t="shared" si="0"/>
        <v>347.32927999999998</v>
      </c>
      <c r="J35" s="390">
        <v>482.80840000000001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G36-2744</f>
        <v>209</v>
      </c>
      <c r="G36" s="320">
        <v>2953</v>
      </c>
      <c r="H36" s="369"/>
      <c r="I36" s="423">
        <f t="shared" si="0"/>
        <v>47</v>
      </c>
      <c r="J36" s="320">
        <v>5678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16.513739999999999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123</v>
      </c>
      <c r="D38" s="319"/>
      <c r="E38" s="319"/>
      <c r="F38" s="320"/>
      <c r="G38" s="320"/>
      <c r="H38" s="320"/>
      <c r="I38" s="370"/>
      <c r="J38" s="390">
        <v>585.35425999999995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91</v>
      </c>
      <c r="H39" s="320"/>
      <c r="I39" s="370">
        <f>E39-G39</f>
        <v>-91</v>
      </c>
      <c r="J39" s="390">
        <v>312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4228.9039899999989</v>
      </c>
      <c r="G40" s="197">
        <f>G20+G23+G34+G35+G36+G37+G39</f>
        <v>222360.63631999999</v>
      </c>
      <c r="H40" s="197">
        <f>H25+H26+H27+H28+H32</f>
        <v>3204</v>
      </c>
      <c r="I40" s="302">
        <f>I20+I23+I34+I35+I36+I37+I39</f>
        <v>93959.363680000009</v>
      </c>
      <c r="J40" s="198">
        <f>J20+J23+J34+J35+J36+J37+J38+J39</f>
        <v>252211.49864000003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124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4" t="s">
        <v>1</v>
      </c>
      <c r="C47" s="445"/>
      <c r="D47" s="445"/>
      <c r="E47" s="445"/>
      <c r="F47" s="445"/>
      <c r="G47" s="445"/>
      <c r="H47" s="445"/>
      <c r="I47" s="445"/>
      <c r="J47" s="445"/>
      <c r="K47" s="446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33" t="s">
        <v>2</v>
      </c>
      <c r="D49" s="434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49" t="s">
        <v>8</v>
      </c>
      <c r="C55" s="450"/>
      <c r="D55" s="450"/>
      <c r="E55" s="450"/>
      <c r="F55" s="450"/>
      <c r="G55" s="450"/>
      <c r="H55" s="450"/>
      <c r="I55" s="450"/>
      <c r="J55" s="450"/>
      <c r="K55" s="451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19</v>
      </c>
      <c r="F56" s="194" t="str">
        <f>G19</f>
        <v>LANDET KVANTUM T.O.M UKE 19</v>
      </c>
      <c r="G56" s="194" t="str">
        <f>I19</f>
        <v>RESTKVOTER</v>
      </c>
      <c r="H56" s="195" t="str">
        <f>J19</f>
        <v>LANDET KVANTUM T.O.M. UKE 19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58">
        <v>5376</v>
      </c>
      <c r="E57" s="382">
        <v>19.86947</v>
      </c>
      <c r="F57" s="347">
        <v>288.51891000000001</v>
      </c>
      <c r="G57" s="460">
        <f>D57-F57-F58</f>
        <v>4479.7861600000006</v>
      </c>
      <c r="H57" s="380">
        <v>223.69793000000001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59"/>
      <c r="E58" s="373">
        <v>23.396999999999998</v>
      </c>
      <c r="F58" s="387">
        <v>607.69493</v>
      </c>
      <c r="G58" s="461"/>
      <c r="H58" s="349">
        <v>556.68771000000004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>
        <v>1.2584</v>
      </c>
      <c r="F59" s="389">
        <v>53.076770000000003</v>
      </c>
      <c r="G59" s="393">
        <f>D59-F59</f>
        <v>146.92322999999999</v>
      </c>
      <c r="H59" s="301">
        <v>34.775419999999997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10.959829999999998</v>
      </c>
      <c r="F60" s="347">
        <f>F61+F62+F63</f>
        <v>52.946650000000005</v>
      </c>
      <c r="G60" s="387">
        <f>D60-F60</f>
        <v>8010.0533500000001</v>
      </c>
      <c r="H60" s="350">
        <f>H61+H62+H63</f>
        <v>65.98921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1.60093</v>
      </c>
      <c r="F61" s="359">
        <v>8.2351500000000009</v>
      </c>
      <c r="G61" s="359"/>
      <c r="H61" s="360">
        <v>18.190200000000001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7.1764999999999999</v>
      </c>
      <c r="F62" s="359">
        <v>30.971800000000002</v>
      </c>
      <c r="G62" s="359"/>
      <c r="H62" s="360">
        <v>35.104300000000002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2.1823999999999999</v>
      </c>
      <c r="F63" s="376">
        <v>13.739699999999999</v>
      </c>
      <c r="G63" s="376"/>
      <c r="H63" s="381">
        <v>12.694710000000001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35.756869999999999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/>
      <c r="G65" s="388"/>
      <c r="H65" s="297"/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55.484699999999997</v>
      </c>
      <c r="F66" s="200">
        <f>F57+F58+F59+F60+F64+F65</f>
        <v>1002.30161</v>
      </c>
      <c r="G66" s="200">
        <f>D66-F66</f>
        <v>12752.69839</v>
      </c>
      <c r="H66" s="208">
        <f>H57+H58+H59+H60+H64+H65</f>
        <v>916.90714000000014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57" t="s">
        <v>99</v>
      </c>
      <c r="D67" s="457"/>
      <c r="E67" s="457"/>
      <c r="F67" s="457"/>
      <c r="G67" s="457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4" t="s">
        <v>1</v>
      </c>
      <c r="C72" s="445"/>
      <c r="D72" s="445"/>
      <c r="E72" s="445"/>
      <c r="F72" s="445"/>
      <c r="G72" s="445"/>
      <c r="H72" s="445"/>
      <c r="I72" s="445"/>
      <c r="J72" s="445"/>
      <c r="K72" s="446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47" t="s">
        <v>2</v>
      </c>
      <c r="D74" s="448"/>
      <c r="E74" s="447" t="s">
        <v>20</v>
      </c>
      <c r="F74" s="452"/>
      <c r="G74" s="447" t="s">
        <v>21</v>
      </c>
      <c r="H74" s="448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56"/>
      <c r="D80" s="456"/>
      <c r="E80" s="456"/>
      <c r="F80" s="456"/>
      <c r="G80" s="456"/>
      <c r="H80" s="456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56"/>
      <c r="D81" s="456"/>
      <c r="E81" s="456"/>
      <c r="F81" s="456"/>
      <c r="G81" s="456"/>
      <c r="H81" s="456"/>
      <c r="I81" s="256"/>
      <c r="J81" s="256"/>
      <c r="K81" s="253"/>
      <c r="L81" s="256"/>
      <c r="M81" s="118"/>
    </row>
    <row r="82" spans="1:13" ht="14.1" customHeight="1" x14ac:dyDescent="0.25">
      <c r="B82" s="453" t="s">
        <v>8</v>
      </c>
      <c r="C82" s="454"/>
      <c r="D82" s="454"/>
      <c r="E82" s="454"/>
      <c r="F82" s="454"/>
      <c r="G82" s="454"/>
      <c r="H82" s="454"/>
      <c r="I82" s="454"/>
      <c r="J82" s="454"/>
      <c r="K82" s="455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19</v>
      </c>
      <c r="G84" s="194" t="str">
        <f>G19</f>
        <v>LANDET KVANTUM T.O.M UKE 19</v>
      </c>
      <c r="H84" s="194" t="str">
        <f>I19</f>
        <v>RESTKVOTER</v>
      </c>
      <c r="I84" s="195" t="str">
        <f>J19</f>
        <v>LANDET KVANTUM T.O.M. UKE 19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417.28554000000003</v>
      </c>
      <c r="G85" s="328">
        <f>G86+G87</f>
        <v>25434.918260000002</v>
      </c>
      <c r="H85" s="328">
        <f>H86+H87</f>
        <v>9747.0817399999996</v>
      </c>
      <c r="I85" s="329">
        <f>I86+I87</f>
        <v>26855.603130000003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417.28554000000003</v>
      </c>
      <c r="G86" s="330">
        <v>25128.814910000001</v>
      </c>
      <c r="H86" s="330">
        <f>E86-G86</f>
        <v>9228.185089999999</v>
      </c>
      <c r="I86" s="331">
        <v>26487.567630000001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306.10334999999998</v>
      </c>
      <c r="H87" s="332">
        <f>E87-G87</f>
        <v>518.89665000000002</v>
      </c>
      <c r="I87" s="333">
        <v>368.03550000000001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1711.10439</v>
      </c>
      <c r="G88" s="328">
        <f t="shared" si="2"/>
        <v>24310.095499999999</v>
      </c>
      <c r="H88" s="328">
        <f>H89+H94+H95</f>
        <v>36106.904500000004</v>
      </c>
      <c r="I88" s="329">
        <f t="shared" si="2"/>
        <v>22838.17167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1692.43028</v>
      </c>
      <c r="G89" s="334">
        <f t="shared" si="4"/>
        <v>17517.40425</v>
      </c>
      <c r="H89" s="334">
        <f>H90+H91+H92+H93</f>
        <v>30855.59575</v>
      </c>
      <c r="I89" s="335">
        <f t="shared" si="4"/>
        <v>16046.001849999999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62.001330000000003</v>
      </c>
      <c r="G90" s="336">
        <v>2847.6949199999999</v>
      </c>
      <c r="H90" s="336">
        <f t="shared" ref="H90:H98" si="5">E90-G90</f>
        <v>10875.30508</v>
      </c>
      <c r="I90" s="337">
        <v>3839.6816399999998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425.59312999999997</v>
      </c>
      <c r="G91" s="336">
        <v>5817.3446400000003</v>
      </c>
      <c r="H91" s="336">
        <f t="shared" si="5"/>
        <v>7534.6553599999997</v>
      </c>
      <c r="I91" s="337">
        <v>5691.9290499999997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542.04876000000002</v>
      </c>
      <c r="G92" s="336">
        <v>6072.7235499999997</v>
      </c>
      <c r="H92" s="336">
        <f t="shared" si="5"/>
        <v>7645.2764500000003</v>
      </c>
      <c r="I92" s="337">
        <v>5058.5978599999999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662.78706</v>
      </c>
      <c r="G93" s="336">
        <v>2779.6411400000002</v>
      </c>
      <c r="H93" s="336">
        <f t="shared" si="5"/>
        <v>4800.3588600000003</v>
      </c>
      <c r="I93" s="337">
        <v>1455.7933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7.1372</v>
      </c>
      <c r="G94" s="334">
        <v>6031.0515599999999</v>
      </c>
      <c r="H94" s="334">
        <f t="shared" si="5"/>
        <v>4059.9484400000001</v>
      </c>
      <c r="I94" s="335">
        <v>5672.3110800000004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11.536910000000001</v>
      </c>
      <c r="G95" s="345">
        <v>761.63968999999997</v>
      </c>
      <c r="H95" s="345">
        <f t="shared" si="5"/>
        <v>1191.36031</v>
      </c>
      <c r="I95" s="346">
        <v>1119.8587399999999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17.80254</v>
      </c>
      <c r="H96" s="341">
        <f t="shared" si="5"/>
        <v>295.19745999999998</v>
      </c>
      <c r="I96" s="342">
        <v>12.67334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0.38252999999999998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30</v>
      </c>
      <c r="H98" s="320">
        <f t="shared" si="5"/>
        <v>-30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2128.7724599999997</v>
      </c>
      <c r="G99" s="391">
        <f t="shared" si="6"/>
        <v>50092.816299999999</v>
      </c>
      <c r="H99" s="222">
        <f>H85+H88+H96+H97+H98</f>
        <v>46119.183700000009</v>
      </c>
      <c r="I99" s="198">
        <f>I85+I88+I96+I97+I98</f>
        <v>50118.44814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122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4" t="s">
        <v>1</v>
      </c>
      <c r="C105" s="445"/>
      <c r="D105" s="445"/>
      <c r="E105" s="445"/>
      <c r="F105" s="445"/>
      <c r="G105" s="445"/>
      <c r="H105" s="445"/>
      <c r="I105" s="445"/>
      <c r="J105" s="445"/>
      <c r="K105" s="446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47" t="s">
        <v>2</v>
      </c>
      <c r="D107" s="448"/>
      <c r="E107" s="447" t="s">
        <v>20</v>
      </c>
      <c r="F107" s="448"/>
      <c r="G107" s="447" t="s">
        <v>21</v>
      </c>
      <c r="H107" s="448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49" t="s">
        <v>8</v>
      </c>
      <c r="C115" s="450"/>
      <c r="D115" s="450"/>
      <c r="E115" s="450"/>
      <c r="F115" s="450"/>
      <c r="G115" s="450"/>
      <c r="H115" s="450"/>
      <c r="I115" s="450"/>
      <c r="J115" s="450"/>
      <c r="K115" s="451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19</v>
      </c>
      <c r="G117" s="194" t="str">
        <f>G19</f>
        <v>LANDET KVANTUM T.O.M UKE 19</v>
      </c>
      <c r="H117" s="194" t="str">
        <f>I19</f>
        <v>RESTKVOTER</v>
      </c>
      <c r="I117" s="195" t="str">
        <f>J19</f>
        <v>LANDET KVANTUM T.O.M. UKE 19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322.37837000000002</v>
      </c>
      <c r="G118" s="232">
        <f t="shared" si="7"/>
        <v>26937.386179999998</v>
      </c>
      <c r="H118" s="347">
        <f t="shared" si="7"/>
        <v>18570.613820000002</v>
      </c>
      <c r="I118" s="350">
        <f t="shared" si="7"/>
        <v>27595.435360000003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322.37837000000002</v>
      </c>
      <c r="G119" s="244">
        <v>21716.855759999999</v>
      </c>
      <c r="H119" s="351">
        <f>E119-G119</f>
        <v>14017.144240000001</v>
      </c>
      <c r="I119" s="352">
        <v>21567.004850000001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/>
      <c r="G120" s="244">
        <v>5220.53042</v>
      </c>
      <c r="H120" s="351">
        <f>E120-G120</f>
        <v>4053.46958</v>
      </c>
      <c r="I120" s="352">
        <v>6028.4305100000001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1320.10106</v>
      </c>
      <c r="G122" s="295">
        <v>4618.8866600000001</v>
      </c>
      <c r="H122" s="298">
        <f>E122-G122</f>
        <v>27201.11334</v>
      </c>
      <c r="I122" s="300">
        <v>1883.34635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1495.2853500000001</v>
      </c>
      <c r="G123" s="226">
        <f>G132+G129+G124</f>
        <v>33748.3626</v>
      </c>
      <c r="H123" s="355">
        <f>H124+H129+H132</f>
        <v>18409.6374</v>
      </c>
      <c r="I123" s="356">
        <f>I124+I129+I132</f>
        <v>33923.217040000003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1416.5384900000001</v>
      </c>
      <c r="G124" s="377">
        <f>G125+G126+G128+G127</f>
        <v>24851.774809999999</v>
      </c>
      <c r="H124" s="357">
        <f>H125+H126+H127+H128</f>
        <v>14204.225190000001</v>
      </c>
      <c r="I124" s="358">
        <f>I125+I126+I127+I128</f>
        <v>26873.706650000004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81.628370000000004</v>
      </c>
      <c r="G125" s="240">
        <v>3990.6518299999998</v>
      </c>
      <c r="H125" s="359">
        <f t="shared" ref="H125:H137" si="8">E125-G125</f>
        <v>8504.3481700000011</v>
      </c>
      <c r="I125" s="360">
        <v>4078.9912899999999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130.24056999999999</v>
      </c>
      <c r="G126" s="240">
        <v>6808.1067999999996</v>
      </c>
      <c r="H126" s="359">
        <f t="shared" si="8"/>
        <v>4422.8932000000004</v>
      </c>
      <c r="I126" s="360">
        <v>6913.7668899999999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423.34050000000002</v>
      </c>
      <c r="G127" s="240">
        <v>7224.1856299999999</v>
      </c>
      <c r="H127" s="359">
        <f t="shared" si="8"/>
        <v>1463.8143700000001</v>
      </c>
      <c r="I127" s="360">
        <v>7789.9333900000001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781.32905000000005</v>
      </c>
      <c r="G128" s="240">
        <v>6828.8305499999997</v>
      </c>
      <c r="H128" s="359">
        <f t="shared" si="8"/>
        <v>-186.83054999999968</v>
      </c>
      <c r="I128" s="360">
        <v>8091.0150800000001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2.8282500000000002</v>
      </c>
      <c r="G129" s="233">
        <v>6195.6352100000004</v>
      </c>
      <c r="H129" s="361">
        <f t="shared" si="8"/>
        <v>9.3647899999996298</v>
      </c>
      <c r="I129" s="362">
        <v>4304.1383100000003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6160.4246499999999</v>
      </c>
      <c r="H130" s="359">
        <f t="shared" si="8"/>
        <v>-455.42464999999993</v>
      </c>
      <c r="I130" s="360">
        <v>4289.9759199999999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2.8282500000000002</v>
      </c>
      <c r="G131" s="240">
        <f>G129-G130</f>
        <v>35.210560000000442</v>
      </c>
      <c r="H131" s="359">
        <f t="shared" si="8"/>
        <v>464.78943999999956</v>
      </c>
      <c r="I131" s="360">
        <f>I129-I130</f>
        <v>14.162390000000414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75.918610000000001</v>
      </c>
      <c r="G132" s="257">
        <v>2700.9525800000001</v>
      </c>
      <c r="H132" s="363">
        <f t="shared" si="8"/>
        <v>4196.0474199999999</v>
      </c>
      <c r="I132" s="364">
        <v>2745.3720800000001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11.9689</v>
      </c>
      <c r="H133" s="378">
        <f t="shared" si="8"/>
        <v>117.0311</v>
      </c>
      <c r="I133" s="379">
        <v>12.171749999999999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5.6233300000000002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>
        <v>69.016999999999996</v>
      </c>
      <c r="G135" s="226">
        <v>90.216999999999999</v>
      </c>
      <c r="H135" s="230">
        <f t="shared" si="8"/>
        <v>159.78300000000002</v>
      </c>
      <c r="I135" s="231">
        <v>48.231999999999999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/>
      <c r="G136" s="225">
        <v>430</v>
      </c>
      <c r="H136" s="234">
        <f t="shared" si="8"/>
        <v>-430</v>
      </c>
      <c r="I136" s="297">
        <v>162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3212.4051099999997</v>
      </c>
      <c r="G137" s="186">
        <f>G118+G122+G123+G133+G134+G135+G136</f>
        <v>67836.821339999995</v>
      </c>
      <c r="H137" s="200">
        <f t="shared" si="8"/>
        <v>64028.178660000005</v>
      </c>
      <c r="I137" s="198">
        <f>I118+I121+I122+I123+I133+I134+I135+I136</f>
        <v>65624.402500000011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125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33" t="s">
        <v>2</v>
      </c>
      <c r="D147" s="434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19</v>
      </c>
      <c r="F156" s="69" t="str">
        <f>G19</f>
        <v>LANDET KVANTUM T.O.M UKE 19</v>
      </c>
      <c r="G156" s="69" t="str">
        <f>I19</f>
        <v>RESTKVOTER</v>
      </c>
      <c r="H156" s="92" t="str">
        <f>J19</f>
        <v>LANDET KVANTUM T.O.M. UKE 19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20.606000000000002</v>
      </c>
      <c r="F157" s="183">
        <v>3074.7535699999999</v>
      </c>
      <c r="G157" s="183">
        <f>D157-F157</f>
        <v>31496.246429999999</v>
      </c>
      <c r="H157" s="220">
        <v>1594.99271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14.346270000000001</v>
      </c>
      <c r="G158" s="183">
        <f>D158-F158</f>
        <v>85.653729999999996</v>
      </c>
      <c r="H158" s="220">
        <v>3.0141800000000001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20.606000000000002</v>
      </c>
      <c r="F160" s="185">
        <f>SUM(F157:F159)</f>
        <v>3089.0998399999999</v>
      </c>
      <c r="G160" s="185">
        <f>D160-F160</f>
        <v>31615.900160000001</v>
      </c>
      <c r="H160" s="207">
        <f>SUM(H157:H159)</f>
        <v>1598.0268899999999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30" t="s">
        <v>1</v>
      </c>
      <c r="C163" s="431"/>
      <c r="D163" s="431"/>
      <c r="E163" s="431"/>
      <c r="F163" s="431"/>
      <c r="G163" s="431"/>
      <c r="H163" s="431"/>
      <c r="I163" s="431"/>
      <c r="J163" s="431"/>
      <c r="K163" s="432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33" t="s">
        <v>2</v>
      </c>
      <c r="D165" s="434"/>
      <c r="E165" s="433" t="s">
        <v>53</v>
      </c>
      <c r="F165" s="434"/>
      <c r="G165" s="433" t="s">
        <v>54</v>
      </c>
      <c r="H165" s="434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35" t="s">
        <v>8</v>
      </c>
      <c r="C174" s="436"/>
      <c r="D174" s="436"/>
      <c r="E174" s="436"/>
      <c r="F174" s="436"/>
      <c r="G174" s="436"/>
      <c r="H174" s="436"/>
      <c r="I174" s="436"/>
      <c r="J174" s="436"/>
      <c r="K174" s="437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63.75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19</v>
      </c>
      <c r="G176" s="69" t="str">
        <f>G19</f>
        <v>LANDET KVANTUM T.O.M UKE 19</v>
      </c>
      <c r="H176" s="69" t="str">
        <f>I19</f>
        <v>RESTKVOTER</v>
      </c>
      <c r="I176" s="92" t="str">
        <f>J19</f>
        <v>LANDET KVANTUM T.O.M. UKE 19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1350.117</v>
      </c>
      <c r="G177" s="227">
        <f t="shared" ref="G177:H177" si="10">G178+G179+G180+G181</f>
        <v>9880.0795000000016</v>
      </c>
      <c r="H177" s="305">
        <f t="shared" si="10"/>
        <v>29947.920499999997</v>
      </c>
      <c r="I177" s="310">
        <f>I178+I179+I180+I181</f>
        <v>16964.357520000001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1176.9857999999999</v>
      </c>
      <c r="G178" s="288">
        <v>7242.6216100000001</v>
      </c>
      <c r="H178" s="303">
        <f t="shared" ref="H178:H183" si="11">E178-G178</f>
        <v>18254.378389999998</v>
      </c>
      <c r="I178" s="308">
        <v>15105.91527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/>
      <c r="G179" s="288">
        <v>1246.56113</v>
      </c>
      <c r="H179" s="303">
        <f t="shared" si="11"/>
        <v>5389.43887</v>
      </c>
      <c r="I179" s="308">
        <v>949.17885999999999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141.49440000000001</v>
      </c>
      <c r="G180" s="288">
        <v>1256.3549599999999</v>
      </c>
      <c r="H180" s="303">
        <f t="shared" si="11"/>
        <v>536.64504000000011</v>
      </c>
      <c r="I180" s="308">
        <v>752.54399000000001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31.636800000000001</v>
      </c>
      <c r="G181" s="288">
        <v>134.54179999999999</v>
      </c>
      <c r="H181" s="303">
        <f t="shared" si="11"/>
        <v>5767.4582</v>
      </c>
      <c r="I181" s="308">
        <v>156.71940000000001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>
        <v>250.99073999999999</v>
      </c>
      <c r="G182" s="289">
        <v>1472.0164400000001</v>
      </c>
      <c r="H182" s="307">
        <f t="shared" si="11"/>
        <v>4027.9835599999997</v>
      </c>
      <c r="I182" s="312">
        <v>1113.1810399999999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20.701000000000001</v>
      </c>
      <c r="G183" s="227">
        <f>G184+G185</f>
        <v>1199.97342</v>
      </c>
      <c r="H183" s="305">
        <f t="shared" si="11"/>
        <v>6800.0265799999997</v>
      </c>
      <c r="I183" s="310">
        <f>I184+I185</f>
        <v>1744.0273099999999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167.13802000000001</v>
      </c>
      <c r="H184" s="303"/>
      <c r="I184" s="308">
        <v>851.38085000000001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20.701000000000001</v>
      </c>
      <c r="G185" s="229">
        <v>1032.8353999999999</v>
      </c>
      <c r="H185" s="306"/>
      <c r="I185" s="311">
        <v>892.64646000000005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0.24315000000000001</v>
      </c>
      <c r="H186" s="307">
        <f>E186-G186</f>
        <v>9.75685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11.55931</v>
      </c>
      <c r="G187" s="228">
        <v>33.261510000000001</v>
      </c>
      <c r="H187" s="304">
        <f>E187-G187</f>
        <v>-33.261510000000001</v>
      </c>
      <c r="I187" s="309">
        <v>21.263929999999998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1633.36805</v>
      </c>
      <c r="G188" s="186">
        <f>G177+G182+G183+G186+G187</f>
        <v>12585.574020000002</v>
      </c>
      <c r="H188" s="200">
        <f>H177+H182+H183+H186+H187</f>
        <v>40752.425979999993</v>
      </c>
      <c r="I188" s="198">
        <f>I177+I182+I183+I186+I187</f>
        <v>19843.290600000004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30" t="s">
        <v>1</v>
      </c>
      <c r="C193" s="431"/>
      <c r="D193" s="431"/>
      <c r="E193" s="431"/>
      <c r="F193" s="431"/>
      <c r="G193" s="431"/>
      <c r="H193" s="431"/>
      <c r="I193" s="431"/>
      <c r="J193" s="431"/>
      <c r="K193" s="432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33" t="s">
        <v>2</v>
      </c>
      <c r="D195" s="434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35" t="s">
        <v>8</v>
      </c>
      <c r="C203" s="436"/>
      <c r="D203" s="436"/>
      <c r="E203" s="436"/>
      <c r="F203" s="436"/>
      <c r="G203" s="436"/>
      <c r="H203" s="436"/>
      <c r="I203" s="436"/>
      <c r="J203" s="436"/>
      <c r="K203" s="437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19</v>
      </c>
      <c r="F205" s="69" t="str">
        <f>G19</f>
        <v>LANDET KVANTUM T.O.M UKE 19</v>
      </c>
      <c r="G205" s="69" t="str">
        <f>I19</f>
        <v>RESTKVOTER</v>
      </c>
      <c r="H205" s="92" t="str">
        <f>J19</f>
        <v>LANDET KVANTUM T.O.M. UKE 19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30.85164</v>
      </c>
      <c r="F206" s="183">
        <v>273.37018</v>
      </c>
      <c r="G206" s="183">
        <f>D206-F206</f>
        <v>826.62982</v>
      </c>
      <c r="H206" s="220">
        <v>405.45229999999998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9.6716700000000007</v>
      </c>
      <c r="F207" s="183">
        <v>963.85193000000004</v>
      </c>
      <c r="G207" s="183">
        <f t="shared" ref="G207:G209" si="12">D207-F207</f>
        <v>2508.1480700000002</v>
      </c>
      <c r="H207" s="220">
        <v>1653.0436400000001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>
        <v>0.51093999999999995</v>
      </c>
      <c r="F208" s="184">
        <v>2.07002</v>
      </c>
      <c r="G208" s="183">
        <f t="shared" si="12"/>
        <v>47.92998</v>
      </c>
      <c r="H208" s="221">
        <v>0.50739999999999996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0.37878000000000001</v>
      </c>
      <c r="F209" s="184">
        <v>0.46565000000000001</v>
      </c>
      <c r="G209" s="183">
        <f t="shared" si="12"/>
        <v>-0.46565000000000001</v>
      </c>
      <c r="H209" s="221">
        <v>6.0929999999999998E-2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41.413029999999999</v>
      </c>
      <c r="F210" s="185">
        <f>SUM(F206:F209)</f>
        <v>1239.7577800000004</v>
      </c>
      <c r="G210" s="185">
        <f>D210-F210</f>
        <v>3382.2422199999996</v>
      </c>
      <c r="H210" s="207">
        <f>H206+H207+H208+H209</f>
        <v>2059.0642700000003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30" t="s">
        <v>1</v>
      </c>
      <c r="C221" s="431"/>
      <c r="D221" s="431"/>
      <c r="E221" s="431"/>
      <c r="F221" s="431"/>
      <c r="G221" s="431"/>
      <c r="H221" s="431"/>
      <c r="I221" s="431"/>
      <c r="J221" s="431"/>
      <c r="K221" s="432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33" t="s">
        <v>2</v>
      </c>
      <c r="D223" s="434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35" t="s">
        <v>8</v>
      </c>
      <c r="C229" s="436"/>
      <c r="D229" s="436"/>
      <c r="E229" s="436"/>
      <c r="F229" s="436"/>
      <c r="G229" s="436"/>
      <c r="H229" s="436"/>
      <c r="I229" s="436"/>
      <c r="J229" s="436"/>
      <c r="K229" s="437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19</v>
      </c>
      <c r="G231" s="401" t="str">
        <f>F205</f>
        <v>LANDET KVANTUM T.O.M UKE 19</v>
      </c>
      <c r="H231" s="401" t="s">
        <v>62</v>
      </c>
      <c r="I231" s="402" t="str">
        <f>H205</f>
        <v>LANDET KVANTUM T.O.M. UKE 19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27">
        <v>1650</v>
      </c>
      <c r="E232" s="438">
        <v>1650</v>
      </c>
      <c r="F232" s="419">
        <f>SUM(F233:F234)</f>
        <v>0</v>
      </c>
      <c r="G232" s="403">
        <f>SUM(G233:G234)</f>
        <v>1595.15535</v>
      </c>
      <c r="H232" s="424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28"/>
      <c r="E233" s="439"/>
      <c r="F233" s="420"/>
      <c r="G233" s="405">
        <v>1221.97955</v>
      </c>
      <c r="H233" s="425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29"/>
      <c r="E234" s="440"/>
      <c r="F234" s="406"/>
      <c r="G234" s="406">
        <v>373.17579999999998</v>
      </c>
      <c r="H234" s="426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27">
        <v>943</v>
      </c>
      <c r="E235" s="438">
        <v>1266</v>
      </c>
      <c r="F235" s="419">
        <f>SUM(F236:F237)</f>
        <v>51.994</v>
      </c>
      <c r="G235" s="403">
        <f>SUM(G236:G237)</f>
        <v>75.487499999999997</v>
      </c>
      <c r="H235" s="424">
        <f>E235-G235</f>
        <v>1190.5125</v>
      </c>
      <c r="I235" s="403">
        <f>SUM(I236:I237)</f>
        <v>163.20400000000001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28"/>
      <c r="E236" s="439"/>
      <c r="F236" s="420">
        <v>33.605499999999999</v>
      </c>
      <c r="G236" s="405">
        <v>47.981999999999999</v>
      </c>
      <c r="H236" s="425"/>
      <c r="I236" s="405">
        <v>134.2175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29"/>
      <c r="E237" s="440"/>
      <c r="F237" s="406">
        <v>18.388500000000001</v>
      </c>
      <c r="G237" s="406">
        <v>27.505500000000001</v>
      </c>
      <c r="H237" s="426"/>
      <c r="I237" s="414">
        <v>28.986499999999999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27">
        <v>943</v>
      </c>
      <c r="E238" s="438">
        <v>1143</v>
      </c>
      <c r="F238" s="419">
        <f>SUM(F239:F240)</f>
        <v>0</v>
      </c>
      <c r="G238" s="403">
        <f>SUM(G239:G240)</f>
        <v>0</v>
      </c>
      <c r="H238" s="424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28"/>
      <c r="E239" s="439"/>
      <c r="F239" s="420"/>
      <c r="G239" s="405"/>
      <c r="H239" s="425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29"/>
      <c r="E240" s="440"/>
      <c r="F240" s="406"/>
      <c r="G240" s="406"/>
      <c r="H240" s="426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51.994</v>
      </c>
      <c r="G242" s="185">
        <f>G232+G235+G238+G241</f>
        <v>1670.64285</v>
      </c>
      <c r="H242" s="408">
        <f>SUM(H232:H241)</f>
        <v>2388.3571499999998</v>
      </c>
      <c r="I242" s="416">
        <f>I232+I235+I238+I241</f>
        <v>2248.8310000000001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B2:K2"/>
    <mergeCell ref="B7:K7"/>
    <mergeCell ref="C9:D9"/>
    <mergeCell ref="E9:F9"/>
    <mergeCell ref="G9:H9"/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19
&amp;"-,Normal"&amp;11(iht. motatte landings- og sluttsedler fra fiskesalgslagene; alle tallstørrelser i hele tonn)&amp;R14.05.2019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Rekneark</vt:lpstr>
      </vt:variant>
      <vt:variant>
        <vt:i4>1</vt:i4>
      </vt:variant>
    </vt:vector>
  </HeadingPairs>
  <TitlesOfParts>
    <vt:vector size="1" baseType="lpstr">
      <vt:lpstr>UKE_19_2019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Borgny Brørvik</cp:lastModifiedBy>
  <cp:lastPrinted>2019-02-07T13:06:36Z</cp:lastPrinted>
  <dcterms:created xsi:type="dcterms:W3CDTF">2011-07-06T12:13:20Z</dcterms:created>
  <dcterms:modified xsi:type="dcterms:W3CDTF">2019-05-14T11:36:03Z</dcterms:modified>
</cp:coreProperties>
</file>